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5790" windowWidth="12405" windowHeight="585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<sst xmlns="http://schemas.openxmlformats.org/spreadsheetml/2006/main" count="103" uniqueCount="49">
  <si>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</si>
  <si>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</si>
  <si>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</si>
  <si>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</si>
  <si>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</si>
  <si>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</si>
  <si>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</si>
  <si>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</si>
  <si>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</si>
  <si>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</si>
  <si>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</si>
  <si>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</si>
  <si>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</si>
  <si>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</si>
  <si>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</si>
  <si>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</si>
  <si>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</si>
  <si>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</si>
  <si>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</si>
  <si>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</si>
  <si>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</si>
  <si>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</si>
  <si>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</si>
  <si>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</si>
  <si>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</si>
  <si>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</si>
  <si>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</si>
  <si>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</si>
  <si>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</si>
  <si>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</si>
  <si>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</si>
  <si>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</si>
  <si>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</si>
  <si>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</si>
  <si>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</si>
  <si>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</si>
  <si>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IVECO</t>
  </si>
  <si>
    <t>MERCEDES-BENZ*</t>
  </si>
  <si>
    <t>AUTOSAN</t>
  </si>
  <si>
    <t>FORD</t>
  </si>
  <si>
    <t>VDL BOVA</t>
  </si>
  <si>
    <t>TEMSA</t>
  </si>
  <si>
    <t>Pierwsze rejestracje NOWYCH autobusów w Polsce 
styczeń - kwiecień, 2020 rok</t>
  </si>
  <si>
    <t>1-4.2020</t>
  </si>
  <si>
    <t>1-4.2019</t>
  </si>
  <si>
    <t>Pierwsze rejestracje NOWYCH autobusów w Polsce
styczeń - kwiecień, 2020 rok
według segmentów</t>
  </si>
  <si>
    <t>Pierwsze rejestracje UŻYWANYCH autobusów w Polsce, 
styczeń - kwiecień, 2020 rok</t>
  </si>
  <si>
    <t>Pierwsze rejestracje UŻYWANYCH autobusów w Polsce
styczeń - kwiecień, 2020 rok
według segmentów</t>
  </si>
  <si>
    <t>Pierwsze rejestracje używanych autobusów, 
według roku produkcji; styczeń - kwiecień, 2020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</si>
</sst>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D31" sqref="D31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3" t="s">
        <v>42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43</v>
      </c>
      <c r="D4" s="72"/>
      <c r="E4" s="71" t="s">
        <v>44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0" ht="15">
      <c r="A6" s="2">
        <v>1</v>
      </c>
      <c r="B6" s="5" t="s">
        <v>37</v>
      </c>
      <c r="C6" s="7">
        <v>255</v>
      </c>
      <c r="D6" s="59">
        <f aca="true" t="shared" si="0" ref="D6:D14">C6/$C$15</f>
        <v>0.5531453362255966</v>
      </c>
      <c r="E6" s="10">
        <v>335</v>
      </c>
      <c r="F6" s="59">
        <f aca="true" t="shared" si="1" ref="F6:F14">E6/$E$15</f>
        <v>0.41358024691358025</v>
      </c>
      <c r="G6" s="16">
        <f>C6/E6-1</f>
        <v>-0.23880597014925375</v>
      </c>
      <c r="H6" s="65"/>
      <c r="I6" s="57"/>
      <c r="J6" s="64"/>
    </row>
    <row r="7" spans="1:10" ht="15">
      <c r="A7" s="3">
        <v>2</v>
      </c>
      <c r="B7" s="6" t="s">
        <v>29</v>
      </c>
      <c r="C7" s="7">
        <v>65</v>
      </c>
      <c r="D7" s="59">
        <f t="shared" si="0"/>
        <v>0.14099783080260303</v>
      </c>
      <c r="E7" s="10">
        <v>96</v>
      </c>
      <c r="F7" s="59">
        <f t="shared" si="1"/>
        <v>0.11851851851851852</v>
      </c>
      <c r="G7" s="16">
        <f>C7/E7-1</f>
        <v>-0.32291666666666663</v>
      </c>
      <c r="H7" s="65"/>
      <c r="I7" s="57"/>
      <c r="J7" s="64"/>
    </row>
    <row r="8" spans="1:10" ht="15">
      <c r="A8" s="3">
        <v>3</v>
      </c>
      <c r="B8" s="6" t="s">
        <v>39</v>
      </c>
      <c r="C8" s="8">
        <v>26</v>
      </c>
      <c r="D8" s="59">
        <f t="shared" si="0"/>
        <v>0.05639913232104121</v>
      </c>
      <c r="E8" s="11">
        <v>9</v>
      </c>
      <c r="F8" s="59">
        <f t="shared" si="1"/>
        <v>0.011111111111111112</v>
      </c>
      <c r="G8" s="16">
        <f aca="true" t="shared" si="2" ref="G8:G13">IF(E8=0,"",C8/E8-1)</f>
        <v>1.8888888888888888</v>
      </c>
      <c r="H8" s="65"/>
      <c r="I8" s="57"/>
      <c r="J8" s="64"/>
    </row>
    <row r="9" spans="1:10" ht="15">
      <c r="A9" s="3">
        <v>4</v>
      </c>
      <c r="B9" s="40" t="s">
        <v>38</v>
      </c>
      <c r="C9" s="8">
        <v>25</v>
      </c>
      <c r="D9" s="59">
        <f t="shared" si="0"/>
        <v>0.05422993492407809</v>
      </c>
      <c r="E9" s="10">
        <v>15</v>
      </c>
      <c r="F9" s="59">
        <f t="shared" si="1"/>
        <v>0.018518518518518517</v>
      </c>
      <c r="G9" s="16">
        <f t="shared" si="2"/>
        <v>0.6666666666666667</v>
      </c>
      <c r="H9" s="65"/>
      <c r="I9" s="57"/>
      <c r="J9" s="64"/>
    </row>
    <row r="10" spans="1:10" ht="15">
      <c r="A10" s="3">
        <v>5</v>
      </c>
      <c r="B10" s="38" t="s">
        <v>34</v>
      </c>
      <c r="C10" s="8">
        <v>25</v>
      </c>
      <c r="D10" s="59">
        <f t="shared" si="0"/>
        <v>0.05422993492407809</v>
      </c>
      <c r="E10" s="10">
        <v>130</v>
      </c>
      <c r="F10" s="59">
        <f t="shared" si="1"/>
        <v>0.16049382716049382</v>
      </c>
      <c r="G10" s="16">
        <f t="shared" si="2"/>
        <v>-0.8076923076923077</v>
      </c>
      <c r="H10" s="65"/>
      <c r="I10" s="57"/>
      <c r="J10" s="64"/>
    </row>
    <row r="11" spans="1:10" ht="15">
      <c r="A11" s="39">
        <v>6</v>
      </c>
      <c r="B11" s="6" t="s">
        <v>36</v>
      </c>
      <c r="C11" s="8">
        <v>19</v>
      </c>
      <c r="D11" s="59">
        <f t="shared" si="0"/>
        <v>0.04121475054229935</v>
      </c>
      <c r="E11" s="10">
        <v>90</v>
      </c>
      <c r="F11" s="59">
        <f t="shared" si="1"/>
        <v>0.1111111111111111</v>
      </c>
      <c r="G11" s="16">
        <f t="shared" si="2"/>
        <v>-0.7888888888888889</v>
      </c>
      <c r="H11" s="65"/>
      <c r="I11" s="57"/>
      <c r="J11" s="64"/>
    </row>
    <row r="12" spans="1:10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46</v>
      </c>
      <c r="D14" s="59">
        <f t="shared" si="0"/>
        <v>0.09978308026030369</v>
      </c>
      <c r="E14" s="8">
        <f>E15-SUM(E6:E13)</f>
        <v>135</v>
      </c>
      <c r="F14" s="59">
        <f t="shared" si="1"/>
        <v>0.16666666666666666</v>
      </c>
      <c r="G14" s="16">
        <f>C14/E14-1</f>
        <v>-0.6592592592592592</v>
      </c>
      <c r="H14" s="65"/>
      <c r="I14" s="57"/>
      <c r="J14" s="64"/>
    </row>
    <row r="15" spans="1:10" ht="15">
      <c r="A15" s="12"/>
      <c r="B15" s="19" t="s">
        <v>33</v>
      </c>
      <c r="C15" s="20">
        <v>461</v>
      </c>
      <c r="D15" s="22">
        <v>1</v>
      </c>
      <c r="E15" s="21">
        <v>810</v>
      </c>
      <c r="F15" s="23">
        <v>1</v>
      </c>
      <c r="G15" s="54">
        <f>C15/E15-1</f>
        <v>-0.43086419753086425</v>
      </c>
      <c r="H15" s="65"/>
      <c r="J15" s="64"/>
    </row>
    <row r="16" ht="15">
      <c r="A16" s="37" t="s">
        <v>23</v>
      </c>
    </row>
    <row r="17" ht="15">
      <c r="A17" s="37" t="s">
        <v>32</v>
      </c>
    </row>
    <row r="18" ht="15">
      <c r="A18" s="33" t="s">
        <v>35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D14" sqref="D14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74" t="s">
        <v>45</v>
      </c>
      <c r="B2" s="74"/>
      <c r="C2" s="74"/>
      <c r="D2" s="74"/>
      <c r="E2" s="74"/>
      <c r="F2" s="74"/>
      <c r="G2" s="74"/>
      <c r="H2" s="74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87" t="s">
        <v>10</v>
      </c>
      <c r="B4" s="88"/>
      <c r="C4" s="91" t="s">
        <v>15</v>
      </c>
      <c r="D4" s="71" t="s">
        <v>43</v>
      </c>
      <c r="E4" s="72"/>
      <c r="F4" s="71" t="s">
        <v>44</v>
      </c>
      <c r="G4" s="72"/>
      <c r="H4" s="67" t="s">
        <v>8</v>
      </c>
    </row>
    <row r="5" spans="1:8" ht="33" customHeight="1">
      <c r="A5" s="89"/>
      <c r="B5" s="90"/>
      <c r="C5" s="92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75" t="s">
        <v>16</v>
      </c>
      <c r="D6" s="7">
        <v>5</v>
      </c>
      <c r="E6" s="59">
        <f>IF(D6=0,"",D6/$D$8)</f>
        <v>0.02074688796680498</v>
      </c>
      <c r="F6" s="10">
        <v>6</v>
      </c>
      <c r="G6" s="4">
        <f>IF(F6=0,"",F6/$F$8)</f>
        <v>0.017804154302670624</v>
      </c>
      <c r="H6" s="16">
        <f>IF(F6=0,"",D6/F6-1)</f>
        <v>-0.16666666666666663</v>
      </c>
    </row>
    <row r="7" spans="1:9" ht="15">
      <c r="A7" s="35"/>
      <c r="B7" s="6" t="s">
        <v>13</v>
      </c>
      <c r="C7" s="93"/>
      <c r="D7" s="7">
        <v>236</v>
      </c>
      <c r="E7" s="59">
        <f>+D7/$D$8</f>
        <v>0.979253112033195</v>
      </c>
      <c r="F7" s="10">
        <v>331</v>
      </c>
      <c r="G7" s="59">
        <f>+F7/$F$8</f>
        <v>0.9821958456973294</v>
      </c>
      <c r="H7" s="16">
        <f>D7/F7-1</f>
        <v>-0.2870090634441088</v>
      </c>
      <c r="I7" s="56"/>
    </row>
    <row r="8" spans="1:9" ht="15">
      <c r="A8" s="75" t="s">
        <v>11</v>
      </c>
      <c r="B8" s="77" t="s">
        <v>5</v>
      </c>
      <c r="C8" s="78"/>
      <c r="D8" s="81">
        <f>SUM(D6:D7)</f>
        <v>241</v>
      </c>
      <c r="E8" s="61">
        <f>SUM(E6:E7)</f>
        <v>1</v>
      </c>
      <c r="F8" s="83">
        <f>SUM(F6:F7)</f>
        <v>337</v>
      </c>
      <c r="G8" s="61">
        <f>SUM(G6:G7)</f>
        <v>1</v>
      </c>
      <c r="H8" s="85">
        <f>D8/F8-1</f>
        <v>-0.2848664688427299</v>
      </c>
      <c r="I8" s="58"/>
    </row>
    <row r="9" spans="1:9" ht="15">
      <c r="A9" s="76"/>
      <c r="B9" s="79"/>
      <c r="C9" s="80"/>
      <c r="D9" s="82"/>
      <c r="E9" s="60">
        <f>+D8/D17</f>
        <v>0.5227765726681128</v>
      </c>
      <c r="F9" s="84"/>
      <c r="G9" s="60">
        <f>+F8/F17</f>
        <v>0.4160493827160494</v>
      </c>
      <c r="H9" s="86"/>
      <c r="I9" s="58"/>
    </row>
    <row r="10" spans="1:9" ht="15">
      <c r="A10" s="35"/>
      <c r="B10" s="6" t="s">
        <v>13</v>
      </c>
      <c r="C10" s="24" t="s">
        <v>17</v>
      </c>
      <c r="D10" s="8">
        <v>172</v>
      </c>
      <c r="E10" s="59">
        <f>D10/$D$15</f>
        <v>0.7818181818181819</v>
      </c>
      <c r="F10" s="10">
        <v>343</v>
      </c>
      <c r="G10" s="59">
        <f>F10/$F$15</f>
        <v>0.7251585623678647</v>
      </c>
      <c r="H10" s="16">
        <f>D10/F10-1</f>
        <v>-0.4985422740524781</v>
      </c>
      <c r="I10" s="58"/>
    </row>
    <row r="11" spans="1:9" ht="15">
      <c r="A11" s="35"/>
      <c r="B11" s="6"/>
      <c r="C11" s="24" t="s">
        <v>18</v>
      </c>
      <c r="D11" s="8">
        <v>15</v>
      </c>
      <c r="E11" s="59">
        <f>D11/$D$15</f>
        <v>0.06818181818181818</v>
      </c>
      <c r="F11" s="11">
        <v>14</v>
      </c>
      <c r="G11" s="59">
        <f>F11/$F$15</f>
        <v>0.02959830866807611</v>
      </c>
      <c r="H11" s="16">
        <f>IF(F11=0,"",D11/F11-1)</f>
        <v>0.0714285714285714</v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33</v>
      </c>
      <c r="E13" s="59">
        <f>D13/$D$15</f>
        <v>0.15</v>
      </c>
      <c r="F13" s="10">
        <v>116</v>
      </c>
      <c r="G13" s="59">
        <f>F13/$F$15</f>
        <v>0.2452431289640592</v>
      </c>
      <c r="H13" s="16">
        <f>D13/F13-1</f>
        <v>-0.7155172413793103</v>
      </c>
      <c r="I13" s="58"/>
    </row>
    <row r="14" spans="1:9" ht="15">
      <c r="A14" s="36"/>
      <c r="B14" s="24"/>
      <c r="C14" s="24" t="s">
        <v>22</v>
      </c>
      <c r="D14" s="8"/>
      <c r="E14" s="59">
        <f>IF(D14=0,"",D14/$D$15)</f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93" t="s">
        <v>14</v>
      </c>
      <c r="B15" s="77" t="s">
        <v>5</v>
      </c>
      <c r="C15" s="78"/>
      <c r="D15" s="81">
        <f>SUM(D10:D14)</f>
        <v>220</v>
      </c>
      <c r="E15" s="61">
        <f>SUM(E10:E14)</f>
        <v>1</v>
      </c>
      <c r="F15" s="81">
        <f>SUM(F10:F14)</f>
        <v>473</v>
      </c>
      <c r="G15" s="61">
        <f>SUM(G10:G14)</f>
        <v>1</v>
      </c>
      <c r="H15" s="85">
        <f>D15/F15-1</f>
        <v>-0.5348837209302326</v>
      </c>
      <c r="I15" s="58"/>
    </row>
    <row r="16" spans="1:9" ht="15">
      <c r="A16" s="76"/>
      <c r="B16" s="79"/>
      <c r="C16" s="80"/>
      <c r="D16" s="82"/>
      <c r="E16" s="60">
        <f>+D15/D17</f>
        <v>0.4772234273318872</v>
      </c>
      <c r="F16" s="82"/>
      <c r="G16" s="60">
        <f>F15/F17</f>
        <v>0.5839506172839506</v>
      </c>
      <c r="H16" s="86"/>
      <c r="I16" s="58"/>
    </row>
    <row r="17" spans="1:9" ht="15">
      <c r="A17" s="27"/>
      <c r="B17" s="19" t="s">
        <v>30</v>
      </c>
      <c r="C17" s="28"/>
      <c r="D17" s="21">
        <f>+D15+D8</f>
        <v>461</v>
      </c>
      <c r="E17" s="22">
        <v>1</v>
      </c>
      <c r="F17" s="21">
        <f>+F8+F15</f>
        <v>810</v>
      </c>
      <c r="G17" s="22">
        <v>1</v>
      </c>
      <c r="H17" s="54">
        <f>D17/F17-1</f>
        <v>-0.43086419753086425</v>
      </c>
      <c r="I17" s="58"/>
    </row>
    <row r="18" ht="15">
      <c r="A18" s="33" t="s">
        <v>35</v>
      </c>
    </row>
    <row r="19" ht="15">
      <c r="A19" s="33" t="s">
        <v>31</v>
      </c>
    </row>
    <row r="20" ht="15">
      <c r="H20" s="53"/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1: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I5" sqref="I5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46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43</v>
      </c>
      <c r="D4" s="72"/>
      <c r="E4" s="71" t="s">
        <v>44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0</v>
      </c>
      <c r="C6" s="7">
        <v>161</v>
      </c>
      <c r="D6" s="59">
        <f aca="true" t="shared" si="0" ref="D6:D13">C6/$C$14</f>
        <v>0.20667522464698332</v>
      </c>
      <c r="E6" s="10">
        <v>287</v>
      </c>
      <c r="F6" s="59">
        <f aca="true" t="shared" si="1" ref="F6:F13">E6/$E$14</f>
        <v>0.2557932263814617</v>
      </c>
      <c r="G6" s="15">
        <f aca="true" t="shared" si="2" ref="G6:G12">C6/E6-1</f>
        <v>-0.4390243902439024</v>
      </c>
      <c r="I6" s="65"/>
      <c r="J6" s="65"/>
      <c r="K6" s="64"/>
    </row>
    <row r="7" spans="1:11" ht="15">
      <c r="A7" s="29">
        <v>2</v>
      </c>
      <c r="B7" s="6" t="s">
        <v>36</v>
      </c>
      <c r="C7" s="7">
        <v>144</v>
      </c>
      <c r="D7" s="59">
        <f t="shared" si="0"/>
        <v>0.18485237483953787</v>
      </c>
      <c r="E7" s="10">
        <v>140</v>
      </c>
      <c r="F7" s="62">
        <f t="shared" si="1"/>
        <v>0.12477718360071301</v>
      </c>
      <c r="G7" s="16">
        <f t="shared" si="2"/>
        <v>0.02857142857142847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88</v>
      </c>
      <c r="D8" s="59">
        <f t="shared" si="0"/>
        <v>0.11296534017971759</v>
      </c>
      <c r="E8" s="11">
        <v>136</v>
      </c>
      <c r="F8" s="62">
        <f t="shared" si="1"/>
        <v>0.12121212121212122</v>
      </c>
      <c r="G8" s="16">
        <f t="shared" si="2"/>
        <v>-0.3529411764705882</v>
      </c>
      <c r="I8" s="65"/>
      <c r="J8" s="65"/>
      <c r="K8" s="64"/>
    </row>
    <row r="9" spans="1:11" ht="15">
      <c r="A9" s="29">
        <v>4</v>
      </c>
      <c r="B9" s="40" t="s">
        <v>34</v>
      </c>
      <c r="C9" s="8">
        <v>65</v>
      </c>
      <c r="D9" s="59">
        <f t="shared" si="0"/>
        <v>0.0834403080872914</v>
      </c>
      <c r="E9" s="10">
        <v>105</v>
      </c>
      <c r="F9" s="62">
        <f t="shared" si="1"/>
        <v>0.09358288770053476</v>
      </c>
      <c r="G9" s="16">
        <f t="shared" si="2"/>
        <v>-0.38095238095238093</v>
      </c>
      <c r="I9" s="65"/>
      <c r="J9" s="65"/>
      <c r="K9" s="64"/>
    </row>
    <row r="10" spans="1:11" ht="15">
      <c r="A10" s="29">
        <v>5</v>
      </c>
      <c r="B10" s="40" t="s">
        <v>40</v>
      </c>
      <c r="C10" s="8">
        <v>37</v>
      </c>
      <c r="D10" s="59">
        <f>C10/$C$14</f>
        <v>0.04749679075738126</v>
      </c>
      <c r="E10" s="10">
        <v>77</v>
      </c>
      <c r="F10" s="62">
        <f>E10/$E$14</f>
        <v>0.06862745098039216</v>
      </c>
      <c r="G10" s="16">
        <f>C10/E10-1</f>
        <v>-0.5194805194805194</v>
      </c>
      <c r="I10" s="65"/>
      <c r="J10" s="65"/>
      <c r="K10" s="64"/>
    </row>
    <row r="11" spans="1:11" ht="15">
      <c r="A11" s="66">
        <v>6</v>
      </c>
      <c r="B11" s="40" t="s">
        <v>41</v>
      </c>
      <c r="C11" s="8">
        <v>35</v>
      </c>
      <c r="D11" s="59">
        <f t="shared" si="0"/>
        <v>0.044929396662387676</v>
      </c>
      <c r="E11" s="10">
        <v>27</v>
      </c>
      <c r="F11" s="62">
        <f t="shared" si="1"/>
        <v>0.02406417112299465</v>
      </c>
      <c r="G11" s="16">
        <f t="shared" si="2"/>
        <v>0.2962962962962963</v>
      </c>
      <c r="I11" s="65"/>
      <c r="J11" s="65"/>
      <c r="K11" s="64"/>
    </row>
    <row r="12" spans="1:11" ht="15" hidden="1">
      <c r="A12" s="29"/>
      <c r="B12" s="40"/>
      <c r="C12" s="8"/>
      <c r="D12" s="59"/>
      <c r="E12" s="11"/>
      <c r="F12" s="62"/>
      <c r="G12" s="16"/>
      <c r="I12" s="65"/>
      <c r="J12" s="65"/>
      <c r="K12" s="64"/>
    </row>
    <row r="13" spans="1:11" ht="15">
      <c r="A13" s="26"/>
      <c r="B13" s="9" t="s">
        <v>2</v>
      </c>
      <c r="C13" s="8">
        <f>C14-SUM(C6:C12)</f>
        <v>249</v>
      </c>
      <c r="D13" s="59">
        <f t="shared" si="0"/>
        <v>0.3196405648267009</v>
      </c>
      <c r="E13" s="8">
        <v>38</v>
      </c>
      <c r="F13" s="62">
        <f t="shared" si="1"/>
        <v>0.0338680926916221</v>
      </c>
      <c r="G13" s="17">
        <f>C13/E13-1</f>
        <v>5.552631578947368</v>
      </c>
      <c r="I13" s="65"/>
      <c r="J13" s="65"/>
      <c r="K13" s="64"/>
    </row>
    <row r="14" spans="1:11" ht="15">
      <c r="A14" s="12"/>
      <c r="B14" s="19" t="s">
        <v>5</v>
      </c>
      <c r="C14" s="20">
        <v>779</v>
      </c>
      <c r="D14" s="23">
        <v>1</v>
      </c>
      <c r="E14" s="21">
        <v>1122</v>
      </c>
      <c r="F14" s="23">
        <v>1</v>
      </c>
      <c r="G14" s="54">
        <f>C14/E14-1</f>
        <v>-0.30570409982174684</v>
      </c>
      <c r="I14" s="65"/>
      <c r="J14" s="65"/>
      <c r="K14" s="64"/>
    </row>
    <row r="15" spans="1:9" ht="15">
      <c r="A15" s="33" t="s">
        <v>35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F36" sqref="F36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74" t="s">
        <v>47</v>
      </c>
      <c r="B2" s="74"/>
      <c r="C2" s="74"/>
      <c r="D2" s="74"/>
      <c r="E2" s="74"/>
      <c r="F2" s="74"/>
      <c r="G2" s="74"/>
      <c r="H2" s="74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87" t="s">
        <v>10</v>
      </c>
      <c r="B4" s="88"/>
      <c r="C4" s="91" t="s">
        <v>15</v>
      </c>
      <c r="D4" s="71" t="s">
        <v>43</v>
      </c>
      <c r="E4" s="72"/>
      <c r="F4" s="71" t="s">
        <v>44</v>
      </c>
      <c r="G4" s="72"/>
      <c r="H4" s="67" t="s">
        <v>8</v>
      </c>
    </row>
    <row r="5" spans="1:8" ht="33" customHeight="1">
      <c r="A5" s="89"/>
      <c r="B5" s="90"/>
      <c r="C5" s="92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75" t="s">
        <v>16</v>
      </c>
      <c r="D6" s="7">
        <v>9</v>
      </c>
      <c r="E6" s="59">
        <f>+D6/$D$8</f>
        <v>0.06382978723404255</v>
      </c>
      <c r="F6" s="7">
        <v>11</v>
      </c>
      <c r="G6" s="59">
        <f>+F6/$F$8</f>
        <v>0.05583756345177665</v>
      </c>
      <c r="H6" s="15">
        <f>D6/F6-1</f>
        <v>-0.18181818181818177</v>
      </c>
    </row>
    <row r="7" spans="1:8" ht="15">
      <c r="A7" s="29"/>
      <c r="B7" s="6" t="s">
        <v>13</v>
      </c>
      <c r="C7" s="93"/>
      <c r="D7" s="7">
        <v>132</v>
      </c>
      <c r="E7" s="59">
        <f>+D7/$D$8</f>
        <v>0.9361702127659575</v>
      </c>
      <c r="F7" s="7">
        <v>186</v>
      </c>
      <c r="G7" s="59">
        <f>+F7/$F$8</f>
        <v>0.9441624365482234</v>
      </c>
      <c r="H7" s="16">
        <f aca="true" t="shared" si="0" ref="H7:H17">D7/F7-1</f>
        <v>-0.29032258064516125</v>
      </c>
    </row>
    <row r="8" spans="1:8" ht="15">
      <c r="A8" s="75" t="s">
        <v>11</v>
      </c>
      <c r="B8" s="77" t="s">
        <v>5</v>
      </c>
      <c r="C8" s="78"/>
      <c r="D8" s="81">
        <f>SUM(D6:D7)</f>
        <v>141</v>
      </c>
      <c r="E8" s="31">
        <f>SUM(E6:E7)</f>
        <v>1</v>
      </c>
      <c r="F8" s="83">
        <f>SUM(F6:F7)</f>
        <v>197</v>
      </c>
      <c r="G8" s="31">
        <f>SUM(G6:G7)</f>
        <v>1</v>
      </c>
      <c r="H8" s="85">
        <f>D8/F8-1</f>
        <v>-0.2842639593908629</v>
      </c>
    </row>
    <row r="9" spans="1:8" ht="15">
      <c r="A9" s="76"/>
      <c r="B9" s="79"/>
      <c r="C9" s="80"/>
      <c r="D9" s="82"/>
      <c r="E9" s="60">
        <f>+D8/D17</f>
        <v>0.1810012836970475</v>
      </c>
      <c r="F9" s="84"/>
      <c r="G9" s="60">
        <f>+F8/F17</f>
        <v>0.17557932263814616</v>
      </c>
      <c r="H9" s="86"/>
    </row>
    <row r="10" spans="1:8" ht="15">
      <c r="A10" s="29"/>
      <c r="B10" s="24" t="s">
        <v>13</v>
      </c>
      <c r="C10" s="5" t="s">
        <v>17</v>
      </c>
      <c r="D10" s="8">
        <v>100</v>
      </c>
      <c r="E10" s="59">
        <f>D10/$D$15</f>
        <v>0.15673981191222572</v>
      </c>
      <c r="F10" s="10">
        <v>135</v>
      </c>
      <c r="G10" s="59">
        <f>F10/$F$15</f>
        <v>0.14594594594594595</v>
      </c>
      <c r="H10" s="16">
        <f t="shared" si="0"/>
        <v>-0.2592592592592593</v>
      </c>
    </row>
    <row r="11" spans="1:8" ht="15">
      <c r="A11" s="29"/>
      <c r="B11" s="24"/>
      <c r="C11" s="6" t="s">
        <v>18</v>
      </c>
      <c r="D11" s="8">
        <v>282</v>
      </c>
      <c r="E11" s="59">
        <f>D11/$D$15</f>
        <v>0.44200626959247646</v>
      </c>
      <c r="F11" s="11">
        <v>315</v>
      </c>
      <c r="G11" s="59">
        <f>F11/$F$15</f>
        <v>0.34054054054054056</v>
      </c>
      <c r="H11" s="16">
        <f t="shared" si="0"/>
        <v>-0.10476190476190472</v>
      </c>
    </row>
    <row r="12" spans="1:8" ht="15">
      <c r="A12" s="29"/>
      <c r="B12" s="24"/>
      <c r="C12" s="6" t="s">
        <v>19</v>
      </c>
      <c r="D12" s="8"/>
      <c r="E12" s="59">
        <f>D12/$D$15</f>
        <v>0</v>
      </c>
      <c r="F12" s="10">
        <v>5</v>
      </c>
      <c r="G12" s="59">
        <f>F12/$F$15</f>
        <v>0.005405405405405406</v>
      </c>
      <c r="H12" s="16">
        <f>IF(F12=0," ",D12/F12-1)</f>
        <v>-1</v>
      </c>
    </row>
    <row r="13" spans="1:8" ht="15">
      <c r="A13" s="29"/>
      <c r="B13" s="24"/>
      <c r="C13" s="6" t="s">
        <v>20</v>
      </c>
      <c r="D13" s="8">
        <v>237</v>
      </c>
      <c r="E13" s="59">
        <f>D13/$D$15</f>
        <v>0.3714733542319749</v>
      </c>
      <c r="F13" s="10">
        <v>442</v>
      </c>
      <c r="G13" s="59">
        <f>F13/$F$15</f>
        <v>0.47783783783783784</v>
      </c>
      <c r="H13" s="16">
        <f t="shared" si="0"/>
        <v>-0.4638009049773756</v>
      </c>
    </row>
    <row r="14" spans="1:8" ht="15">
      <c r="A14" s="32"/>
      <c r="B14" s="24"/>
      <c r="C14" s="9" t="s">
        <v>21</v>
      </c>
      <c r="D14" s="8">
        <v>19</v>
      </c>
      <c r="E14" s="59">
        <f>D14/$D$15</f>
        <v>0.029780564263322883</v>
      </c>
      <c r="F14" s="10">
        <v>28</v>
      </c>
      <c r="G14" s="59">
        <f>F14/$F$15</f>
        <v>0.03027027027027027</v>
      </c>
      <c r="H14" s="16">
        <f t="shared" si="0"/>
        <v>-0.3214285714285714</v>
      </c>
    </row>
    <row r="15" spans="1:8" ht="15">
      <c r="A15" s="93" t="s">
        <v>14</v>
      </c>
      <c r="B15" s="77" t="s">
        <v>5</v>
      </c>
      <c r="C15" s="78"/>
      <c r="D15" s="81">
        <f>SUM(D10:D14)</f>
        <v>638</v>
      </c>
      <c r="E15" s="31">
        <f>SUM(E10:E14)</f>
        <v>1</v>
      </c>
      <c r="F15" s="81">
        <f>SUM(F10:F14)</f>
        <v>925</v>
      </c>
      <c r="G15" s="31">
        <f>SUM(G10:G14)</f>
        <v>1</v>
      </c>
      <c r="H15" s="85">
        <f>D15/F15-1</f>
        <v>-0.3102702702702703</v>
      </c>
    </row>
    <row r="16" spans="1:8" ht="15">
      <c r="A16" s="76"/>
      <c r="B16" s="79"/>
      <c r="C16" s="80"/>
      <c r="D16" s="82"/>
      <c r="E16" s="60">
        <f>+D15/D17</f>
        <v>0.8189987163029525</v>
      </c>
      <c r="F16" s="82"/>
      <c r="G16" s="60">
        <f>F15/F17</f>
        <v>0.8244206773618539</v>
      </c>
      <c r="H16" s="86"/>
    </row>
    <row r="17" spans="1:8" ht="15">
      <c r="A17" s="27"/>
      <c r="B17" s="19" t="s">
        <v>5</v>
      </c>
      <c r="C17" s="28"/>
      <c r="D17" s="21">
        <f>+D15+D8</f>
        <v>779</v>
      </c>
      <c r="E17" s="22">
        <f>E9+E16</f>
        <v>1</v>
      </c>
      <c r="F17" s="21">
        <f>+F15+F8</f>
        <v>1122</v>
      </c>
      <c r="G17" s="22">
        <f>G9+G16</f>
        <v>1</v>
      </c>
      <c r="H17" s="18">
        <f t="shared" si="0"/>
        <v>-0.30570409982174684</v>
      </c>
    </row>
    <row r="18" ht="15">
      <c r="A18" s="33" t="s">
        <v>35</v>
      </c>
    </row>
    <row r="20" spans="1:3" ht="39.75" customHeight="1">
      <c r="A20" s="94" t="s">
        <v>48</v>
      </c>
      <c r="B20" s="94"/>
      <c r="C20" s="94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2005</v>
      </c>
      <c r="B23" s="45">
        <v>85</v>
      </c>
      <c r="C23" s="63">
        <f aca="true" t="shared" si="1" ref="C23:C37">B23/$B$38</f>
        <v>0.10911424903722722</v>
      </c>
    </row>
    <row r="24" spans="1:3" ht="15">
      <c r="A24" s="45">
        <v>2004</v>
      </c>
      <c r="B24" s="45">
        <v>70</v>
      </c>
      <c r="C24" s="63">
        <f t="shared" si="1"/>
        <v>0.08985879332477535</v>
      </c>
    </row>
    <row r="25" spans="1:3" ht="15">
      <c r="A25" s="45">
        <v>2003</v>
      </c>
      <c r="B25" s="45">
        <v>68</v>
      </c>
      <c r="C25" s="63">
        <f t="shared" si="1"/>
        <v>0.08729139922978177</v>
      </c>
    </row>
    <row r="26" spans="1:3" ht="15">
      <c r="A26" s="45">
        <v>2008</v>
      </c>
      <c r="B26" s="45">
        <v>65</v>
      </c>
      <c r="C26" s="63">
        <f t="shared" si="1"/>
        <v>0.0834403080872914</v>
      </c>
    </row>
    <row r="27" spans="1:3" ht="15">
      <c r="A27" s="45">
        <v>2009</v>
      </c>
      <c r="B27" s="45">
        <v>57</v>
      </c>
      <c r="C27" s="63">
        <f t="shared" si="1"/>
        <v>0.07317073170731707</v>
      </c>
    </row>
    <row r="28" spans="1:3" ht="15">
      <c r="A28" s="45">
        <v>2010</v>
      </c>
      <c r="B28" s="45">
        <v>56</v>
      </c>
      <c r="C28" s="63">
        <f t="shared" si="1"/>
        <v>0.07188703465982028</v>
      </c>
    </row>
    <row r="29" spans="1:3" ht="15">
      <c r="A29" s="45">
        <v>2007</v>
      </c>
      <c r="B29" s="45">
        <v>52</v>
      </c>
      <c r="C29" s="63">
        <f t="shared" si="1"/>
        <v>0.06675224646983312</v>
      </c>
    </row>
    <row r="30" spans="1:3" ht="15">
      <c r="A30" s="45">
        <v>2006</v>
      </c>
      <c r="B30" s="45">
        <v>46</v>
      </c>
      <c r="C30" s="63">
        <f t="shared" si="1"/>
        <v>0.059050064184852376</v>
      </c>
    </row>
    <row r="31" spans="1:3" ht="15">
      <c r="A31" s="45">
        <v>2013</v>
      </c>
      <c r="B31" s="45">
        <v>44</v>
      </c>
      <c r="C31" s="63">
        <f t="shared" si="1"/>
        <v>0.05648267008985879</v>
      </c>
    </row>
    <row r="32" spans="1:3" ht="15">
      <c r="A32" s="45">
        <v>2002</v>
      </c>
      <c r="B32" s="45">
        <v>40</v>
      </c>
      <c r="C32" s="63">
        <f t="shared" si="1"/>
        <v>0.051347881899871634</v>
      </c>
    </row>
    <row r="33" spans="1:3" ht="15">
      <c r="A33" s="45">
        <v>2001</v>
      </c>
      <c r="B33" s="45">
        <v>38</v>
      </c>
      <c r="C33" s="63">
        <f t="shared" si="1"/>
        <v>0.04878048780487805</v>
      </c>
    </row>
    <row r="34" spans="1:3" ht="15">
      <c r="A34" s="45">
        <v>2011</v>
      </c>
      <c r="B34" s="45">
        <v>33</v>
      </c>
      <c r="C34" s="63">
        <f t="shared" si="1"/>
        <v>0.04236200256739409</v>
      </c>
    </row>
    <row r="35" spans="1:3" ht="15">
      <c r="A35" s="45">
        <v>2012</v>
      </c>
      <c r="B35" s="45">
        <v>26</v>
      </c>
      <c r="C35" s="63">
        <f t="shared" si="1"/>
        <v>0.03337612323491656</v>
      </c>
    </row>
    <row r="36" spans="1:3" ht="15">
      <c r="A36" s="45">
        <v>2000</v>
      </c>
      <c r="B36" s="45">
        <v>17</v>
      </c>
      <c r="C36" s="63">
        <f t="shared" si="1"/>
        <v>0.021822849807445442</v>
      </c>
    </row>
    <row r="37" spans="1:3" ht="15">
      <c r="A37" s="44" t="s">
        <v>25</v>
      </c>
      <c r="B37" s="44">
        <f>B38-SUM(B23:B36)</f>
        <v>82</v>
      </c>
      <c r="C37" s="63">
        <f t="shared" si="1"/>
        <v>0.10526315789473684</v>
      </c>
    </row>
    <row r="38" spans="1:4" ht="15">
      <c r="A38" s="49" t="s">
        <v>28</v>
      </c>
      <c r="B38" s="52">
        <f>D17</f>
        <v>779</v>
      </c>
      <c r="C38" s="50">
        <f>SUM(C23:C37)</f>
        <v>1</v>
      </c>
      <c r="D38" s="55"/>
    </row>
    <row r="39" spans="1:3" ht="15">
      <c r="A39" s="95" t="s">
        <v>35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39:C40"/>
  </mergeCells>
  <conditionalFormatting sqref="H6:H8 H10:H15 C23:C37">
    <cfRule type="cellIs" priority="13" dxfId="12" operator="lessThan">
      <formula>0</formula>
    </cfRule>
  </conditionalFormatting>
  <conditionalFormatting sqref="H17">
    <cfRule type="cellIs" priority="12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AnnaB</cp:lastModifiedBy>
  <cp:lastPrinted>2016-07-29T11:01:19Z</cp:lastPrinted>
  <dcterms:created xsi:type="dcterms:W3CDTF">2012-03-22T10:49:24Z</dcterms:created>
  <dcterms:modified xsi:type="dcterms:W3CDTF">2020-05-18T15:22:28Z</dcterms:modified>
  <cp:category/>
  <cp:version/>
  <cp:contentType/>
  <cp:contentStatus/>
</cp:coreProperties>
</file>