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<sst xmlns="http://schemas.openxmlformats.org/spreadsheetml/2006/main" count="99" uniqueCount="48">
  <si>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</si>
  <si>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</si>
  <si>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</si>
  <si>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</si>
  <si>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</si>
  <si>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</si>
  <si>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</si>
  <si>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</si>
  <si>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</si>
  <si>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</si>
  <si>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</si>
  <si>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</si>
  <si>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</si>
  <si>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</si>
  <si>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</si>
  <si>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</si>
  <si>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</si>
  <si>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</si>
  <si>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</si>
  <si>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</si>
  <si>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</si>
  <si>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</si>
  <si>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</si>
  <si>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</si>
  <si>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</si>
  <si>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</si>
  <si>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</si>
  <si>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</si>
  <si>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</si>
  <si>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</si>
  <si>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</si>
  <si>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</si>
  <si>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</si>
  <si>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</si>
  <si>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</si>
  <si>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</si>
  <si>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</si>
  <si>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</si>
  <si>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</si>
  <si>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</si>
  <si>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</si>
  <si>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sierpień 2023</t>
  </si>
  <si>
    <t>1-8.2023</t>
  </si>
  <si>
    <t>1-8.2022</t>
  </si>
  <si>
    <t>Pierwsze rejestracje NOWYCH autobusów w Polsce
styczeń-sierpień 2023
według segmentów*</t>
  </si>
  <si>
    <t>Pierwsze rejestracje UŻYWANYCH autobusów w Polsce, 
styczeń-sierpień 2023</t>
  </si>
  <si>
    <t>Pierwsze rejestracje UŻYWANYCH autobusów w Polsce
styczeń-sierpień 2023
według segmentów</t>
  </si>
  <si>
    <t>Pierwsze rejestracje używanych autobusów, 
wg. roku produkcji; styczeń-sierpień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</si>
</sst>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457</v>
      </c>
      <c r="D5" s="63">
        <f>C5/$C$14</f>
        <v>0.42511627906976746</v>
      </c>
      <c r="E5" s="64">
        <v>246</v>
      </c>
      <c r="F5" s="63">
        <f aca="true" t="shared" si="0" ref="F5:F13">E5/$E$14</f>
        <v>0.328</v>
      </c>
      <c r="G5" s="65">
        <f>C5/E5-1</f>
        <v>0.8577235772357723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183</v>
      </c>
      <c r="D6" s="69">
        <f aca="true" t="shared" si="1" ref="D6:D13">C6/$C$14</f>
        <v>0.1702325581395349</v>
      </c>
      <c r="E6" s="70">
        <v>187</v>
      </c>
      <c r="F6" s="69">
        <f t="shared" si="0"/>
        <v>0.24933333333333332</v>
      </c>
      <c r="G6" s="71">
        <f aca="true" t="shared" si="2" ref="G6:G12">IF(E6=0,"",C6/E6-1)</f>
        <v>-0.021390374331550777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110</v>
      </c>
      <c r="D7" s="63">
        <f t="shared" si="1"/>
        <v>0.10232558139534884</v>
      </c>
      <c r="E7" s="72">
        <v>35</v>
      </c>
      <c r="F7" s="63">
        <f t="shared" si="0"/>
        <v>0.04666666666666667</v>
      </c>
      <c r="G7" s="65">
        <f t="shared" si="2"/>
        <v>2.142857142857143</v>
      </c>
      <c r="H7" s="27"/>
    </row>
    <row r="8" spans="1:8" ht="14.25">
      <c r="A8" s="66">
        <v>4</v>
      </c>
      <c r="B8" s="67" t="s">
        <v>30</v>
      </c>
      <c r="C8" s="66">
        <v>94</v>
      </c>
      <c r="D8" s="69">
        <f t="shared" si="1"/>
        <v>0.08744186046511628</v>
      </c>
      <c r="E8" s="70">
        <v>148</v>
      </c>
      <c r="F8" s="69">
        <f t="shared" si="0"/>
        <v>0.19733333333333333</v>
      </c>
      <c r="G8" s="71">
        <f t="shared" si="2"/>
        <v>-0.3648648648648649</v>
      </c>
      <c r="H8" s="27"/>
    </row>
    <row r="9" spans="1:8" ht="14.25" customHeight="1">
      <c r="A9" s="60">
        <v>5</v>
      </c>
      <c r="B9" s="73" t="s">
        <v>39</v>
      </c>
      <c r="C9" s="60">
        <v>55</v>
      </c>
      <c r="D9" s="63">
        <f t="shared" si="1"/>
        <v>0.05116279069767442</v>
      </c>
      <c r="E9" s="64">
        <v>17</v>
      </c>
      <c r="F9" s="63">
        <f t="shared" si="0"/>
        <v>0.02266666666666667</v>
      </c>
      <c r="G9" s="65">
        <f t="shared" si="2"/>
        <v>2.235294117647059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176</v>
      </c>
      <c r="D13" s="53">
        <f t="shared" si="1"/>
        <v>0.16372093023255813</v>
      </c>
      <c r="E13" s="51">
        <f>E14-SUM(E5:E12)</f>
        <v>117</v>
      </c>
      <c r="F13" s="53">
        <f t="shared" si="0"/>
        <v>0.156</v>
      </c>
      <c r="G13" s="54">
        <f>C13/E13-1</f>
        <v>0.5042735042735043</v>
      </c>
      <c r="H13" s="27"/>
    </row>
    <row r="14" spans="1:8" ht="14.25">
      <c r="A14" s="41"/>
      <c r="B14" s="42" t="s">
        <v>29</v>
      </c>
      <c r="C14" s="43">
        <v>1075</v>
      </c>
      <c r="D14" s="44">
        <v>1</v>
      </c>
      <c r="E14" s="43">
        <v>750</v>
      </c>
      <c r="F14" s="44">
        <v>1</v>
      </c>
      <c r="G14" s="45">
        <f>C14/E14-1</f>
        <v>0.43333333333333335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44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42</v>
      </c>
      <c r="E3" s="107"/>
      <c r="F3" s="107" t="s">
        <v>43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4.2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20"/>
      <c r="D6" s="4">
        <v>368</v>
      </c>
      <c r="E6" s="24">
        <f>+D6/$D$7</f>
        <v>1</v>
      </c>
      <c r="F6" s="7">
        <v>288</v>
      </c>
      <c r="G6" s="24">
        <f>+F6/$F$7</f>
        <v>1</v>
      </c>
      <c r="H6" s="9">
        <f>D6/F6-1</f>
        <v>0.2777777777777777</v>
      </c>
      <c r="I6" s="21"/>
    </row>
    <row r="7" spans="1:9" ht="14.25">
      <c r="A7" s="122" t="s">
        <v>10</v>
      </c>
      <c r="B7" s="112" t="s">
        <v>5</v>
      </c>
      <c r="C7" s="113"/>
      <c r="D7" s="116">
        <f>SUM(D5:D6)</f>
        <v>368</v>
      </c>
      <c r="E7" s="38">
        <f>SUM(E5:E6)</f>
        <v>1</v>
      </c>
      <c r="F7" s="127">
        <f>SUM(F5:F6)</f>
        <v>288</v>
      </c>
      <c r="G7" s="38">
        <f>SUM(G5:G6)</f>
        <v>1</v>
      </c>
      <c r="H7" s="118">
        <f>D7/F7-1</f>
        <v>0.2777777777777777</v>
      </c>
      <c r="I7" s="23"/>
    </row>
    <row r="8" spans="1:9" ht="14.25">
      <c r="A8" s="123"/>
      <c r="B8" s="124"/>
      <c r="C8" s="125"/>
      <c r="D8" s="126"/>
      <c r="E8" s="29">
        <f>+D7/D16</f>
        <v>0.34232558139534885</v>
      </c>
      <c r="F8" s="128"/>
      <c r="G8" s="29">
        <f>+F7/F16</f>
        <v>0.384</v>
      </c>
      <c r="H8" s="129"/>
      <c r="I8" s="23"/>
    </row>
    <row r="9" spans="1:9" ht="14.25">
      <c r="A9" s="15"/>
      <c r="B9" s="3" t="s">
        <v>12</v>
      </c>
      <c r="C9" s="10" t="s">
        <v>16</v>
      </c>
      <c r="D9" s="5">
        <v>465</v>
      </c>
      <c r="E9" s="24">
        <f>D9/$D$14</f>
        <v>0.6577086280056577</v>
      </c>
      <c r="F9" s="7">
        <v>395</v>
      </c>
      <c r="G9" s="24">
        <f>F9/$F$14</f>
        <v>0.854978354978355</v>
      </c>
      <c r="H9" s="9">
        <f>D9/F9-1</f>
        <v>0.17721518987341778</v>
      </c>
      <c r="I9" s="23"/>
    </row>
    <row r="10" spans="1:9" ht="14.25">
      <c r="A10" s="15"/>
      <c r="B10" s="3"/>
      <c r="C10" s="76" t="s">
        <v>17</v>
      </c>
      <c r="D10" s="77">
        <v>41</v>
      </c>
      <c r="E10" s="78">
        <f>D10/$D$14</f>
        <v>0.05799151343705799</v>
      </c>
      <c r="F10" s="79">
        <v>13</v>
      </c>
      <c r="G10" s="78">
        <f>F10/$F$14</f>
        <v>0.02813852813852814</v>
      </c>
      <c r="H10" s="80">
        <f>IF(F10=0,"",D10/F10-1)</f>
        <v>2.1538461538461537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0.004243281471004243</v>
      </c>
      <c r="F11" s="7">
        <v>5</v>
      </c>
      <c r="G11" s="24">
        <f>IF(F11=0,"",F11/$F$14)</f>
        <v>0.010822510822510822</v>
      </c>
      <c r="H11" s="9">
        <f>IF(F11=0,"",D11/F11-1)</f>
        <v>-0.4</v>
      </c>
      <c r="I11" s="23"/>
    </row>
    <row r="12" spans="1:9" ht="14.25">
      <c r="A12" s="15"/>
      <c r="B12" s="3"/>
      <c r="C12" s="76" t="s">
        <v>19</v>
      </c>
      <c r="D12" s="77">
        <v>185</v>
      </c>
      <c r="E12" s="78">
        <f>D12/$D$14</f>
        <v>0.26166902404526166</v>
      </c>
      <c r="F12" s="81">
        <v>46</v>
      </c>
      <c r="G12" s="78">
        <f>F12/$F$14</f>
        <v>0.09956709956709957</v>
      </c>
      <c r="H12" s="80">
        <f>D12/F12-1</f>
        <v>3.0217391304347823</v>
      </c>
      <c r="I12" s="23"/>
    </row>
    <row r="13" spans="1:9" ht="14.25">
      <c r="A13" s="16"/>
      <c r="B13" s="10"/>
      <c r="C13" s="10" t="s">
        <v>20</v>
      </c>
      <c r="D13" s="5">
        <v>13</v>
      </c>
      <c r="E13" s="24">
        <f>IF(D13=0,"",D13/$D$14)</f>
        <v>0.018387553041018388</v>
      </c>
      <c r="F13" s="7">
        <v>3</v>
      </c>
      <c r="G13" s="24">
        <f>IF(F13=0,"",F13/$F$14)</f>
        <v>0.006493506493506494</v>
      </c>
      <c r="H13" s="9">
        <f>IF(F13=0,"",D13/F13-1)</f>
        <v>3.333333333333333</v>
      </c>
      <c r="I13" s="23"/>
    </row>
    <row r="14" spans="1:9" ht="14.25">
      <c r="A14" s="111" t="s">
        <v>13</v>
      </c>
      <c r="B14" s="112" t="s">
        <v>5</v>
      </c>
      <c r="C14" s="113"/>
      <c r="D14" s="116">
        <f>SUM(D9:D13)</f>
        <v>707</v>
      </c>
      <c r="E14" s="38">
        <f>SUM(E9:E13)</f>
        <v>0.9999999999999999</v>
      </c>
      <c r="F14" s="116">
        <f>SUM(F9:F13)</f>
        <v>462</v>
      </c>
      <c r="G14" s="38">
        <f>SUM(G9:G13)</f>
        <v>0.9999999999999999</v>
      </c>
      <c r="H14" s="118">
        <f>D14/F14-1</f>
        <v>0.5303030303030303</v>
      </c>
      <c r="I14" s="23"/>
    </row>
    <row r="15" spans="1:9" ht="14.25">
      <c r="A15" s="111"/>
      <c r="B15" s="114"/>
      <c r="C15" s="115"/>
      <c r="D15" s="117"/>
      <c r="E15" s="38">
        <f>+D14/D16</f>
        <v>0.6576744186046511</v>
      </c>
      <c r="F15" s="117"/>
      <c r="G15" s="38">
        <f>F14/F16</f>
        <v>0.616</v>
      </c>
      <c r="H15" s="119"/>
      <c r="I15" s="23"/>
    </row>
    <row r="16" spans="1:9" ht="14.25">
      <c r="A16" s="91"/>
      <c r="B16" s="93" t="s">
        <v>27</v>
      </c>
      <c r="C16" s="92"/>
      <c r="D16" s="94">
        <f>D7+D14</f>
        <v>1075</v>
      </c>
      <c r="E16" s="95">
        <v>1</v>
      </c>
      <c r="F16" s="94">
        <f>F7+F14</f>
        <v>750</v>
      </c>
      <c r="G16" s="95">
        <v>1</v>
      </c>
      <c r="H16" s="96">
        <f>D16/F16-1</f>
        <v>0.43333333333333335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45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820</v>
      </c>
      <c r="D5" s="63">
        <f aca="true" t="shared" si="0" ref="D5:D11">C5/$C$12</f>
        <v>0.3111954459203036</v>
      </c>
      <c r="E5" s="64">
        <v>547</v>
      </c>
      <c r="F5" s="63">
        <f>E5/$E$12</f>
        <v>0.25430032543003256</v>
      </c>
      <c r="G5" s="65">
        <f aca="true" t="shared" si="1" ref="G5:G10">C5/E5-1</f>
        <v>0.4990859232175502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621</v>
      </c>
      <c r="D6" s="69">
        <f t="shared" si="0"/>
        <v>0.23567362428842506</v>
      </c>
      <c r="E6" s="70">
        <v>592</v>
      </c>
      <c r="F6" s="89">
        <f aca="true" t="shared" si="2" ref="F6:F11">E6/$E$12</f>
        <v>0.27522082752208277</v>
      </c>
      <c r="G6" s="71">
        <f t="shared" si="1"/>
        <v>0.0489864864864864</v>
      </c>
      <c r="I6" s="27"/>
      <c r="J6" s="27"/>
    </row>
    <row r="7" spans="1:10" ht="14.25">
      <c r="A7" s="60">
        <v>3</v>
      </c>
      <c r="B7" s="61" t="s">
        <v>1</v>
      </c>
      <c r="C7" s="60">
        <v>208</v>
      </c>
      <c r="D7" s="63">
        <f t="shared" si="0"/>
        <v>0.07893738140417457</v>
      </c>
      <c r="E7" s="72">
        <v>214</v>
      </c>
      <c r="F7" s="90">
        <f t="shared" si="2"/>
        <v>0.099488609948861</v>
      </c>
      <c r="G7" s="65">
        <f t="shared" si="1"/>
        <v>-0.028037383177570097</v>
      </c>
      <c r="I7" s="27"/>
      <c r="J7" s="27"/>
    </row>
    <row r="8" spans="1:10" ht="14.25">
      <c r="A8" s="66">
        <v>4</v>
      </c>
      <c r="B8" s="67" t="s">
        <v>30</v>
      </c>
      <c r="C8" s="66">
        <v>159</v>
      </c>
      <c r="D8" s="69">
        <f t="shared" si="0"/>
        <v>0.0603415559772296</v>
      </c>
      <c r="E8" s="70">
        <v>156</v>
      </c>
      <c r="F8" s="89">
        <f t="shared" si="2"/>
        <v>0.07252440725244072</v>
      </c>
      <c r="G8" s="71">
        <f>C8/E8-1</f>
        <v>0.019230769230769162</v>
      </c>
      <c r="I8" s="27"/>
      <c r="J8" s="27"/>
    </row>
    <row r="9" spans="1:10" ht="14.25">
      <c r="A9" s="60">
        <v>5</v>
      </c>
      <c r="B9" s="73" t="s">
        <v>35</v>
      </c>
      <c r="C9" s="60">
        <v>117</v>
      </c>
      <c r="D9" s="63">
        <f t="shared" si="0"/>
        <v>0.0444022770398482</v>
      </c>
      <c r="E9" s="64">
        <v>103</v>
      </c>
      <c r="F9" s="90">
        <f t="shared" si="2"/>
        <v>0.04788470478847048</v>
      </c>
      <c r="G9" s="65">
        <f t="shared" si="1"/>
        <v>0.13592233009708732</v>
      </c>
      <c r="I9" s="27"/>
      <c r="J9" s="27"/>
    </row>
    <row r="10" spans="1:11" ht="14.25">
      <c r="A10" s="66">
        <v>6</v>
      </c>
      <c r="B10" s="67" t="s">
        <v>40</v>
      </c>
      <c r="C10" s="66">
        <v>93</v>
      </c>
      <c r="D10" s="69">
        <f t="shared" si="0"/>
        <v>0.03529411764705882</v>
      </c>
      <c r="E10" s="70">
        <v>54</v>
      </c>
      <c r="F10" s="89">
        <f t="shared" si="2"/>
        <v>0.02510460251046025</v>
      </c>
      <c r="G10" s="71">
        <f t="shared" si="1"/>
        <v>0.7222222222222223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617</v>
      </c>
      <c r="D11" s="86">
        <f t="shared" si="0"/>
        <v>0.23415559772296016</v>
      </c>
      <c r="E11" s="84">
        <f>E12-SUM(E5:E10)</f>
        <v>485</v>
      </c>
      <c r="F11" s="87">
        <f t="shared" si="2"/>
        <v>0.22547652254765224</v>
      </c>
      <c r="G11" s="88">
        <f>C11/E11-1</f>
        <v>0.27216494845360817</v>
      </c>
      <c r="I11" s="27"/>
      <c r="J11" s="27"/>
      <c r="K11" s="26"/>
    </row>
    <row r="12" spans="1:11" ht="14.25">
      <c r="A12" s="41"/>
      <c r="B12" s="42" t="s">
        <v>5</v>
      </c>
      <c r="C12" s="43">
        <v>2635</v>
      </c>
      <c r="D12" s="44">
        <v>1</v>
      </c>
      <c r="E12" s="43">
        <v>2151</v>
      </c>
      <c r="F12" s="44">
        <v>1</v>
      </c>
      <c r="G12" s="45">
        <f>C12/E12-1</f>
        <v>0.22501162250116225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7">
      <selection activeCell="G26" sqref="G2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46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20" t="s">
        <v>15</v>
      </c>
      <c r="D5" s="4">
        <v>21</v>
      </c>
      <c r="E5" s="24">
        <f>+D5/$D$7</f>
        <v>0.038112522686025406</v>
      </c>
      <c r="F5" s="4">
        <v>10</v>
      </c>
      <c r="G5" s="24">
        <f>+F5/$F$7</f>
        <v>0.02188183807439825</v>
      </c>
      <c r="H5" s="9">
        <f>IF(F5=0," ",D5/F5-1)</f>
        <v>1.1</v>
      </c>
    </row>
    <row r="6" spans="1:8" ht="14.25">
      <c r="A6" s="11"/>
      <c r="B6" s="3" t="s">
        <v>12</v>
      </c>
      <c r="C6" s="120"/>
      <c r="D6" s="4">
        <v>530</v>
      </c>
      <c r="E6" s="24">
        <f>+D6/$D$7</f>
        <v>0.9618874773139746</v>
      </c>
      <c r="F6" s="4">
        <v>447</v>
      </c>
      <c r="G6" s="24">
        <f>+F6/$F$7</f>
        <v>0.9781181619256017</v>
      </c>
      <c r="H6" s="9">
        <f>D6/F6-1</f>
        <v>0.18568232662192385</v>
      </c>
    </row>
    <row r="7" spans="1:8" ht="14.25">
      <c r="A7" s="122" t="s">
        <v>10</v>
      </c>
      <c r="B7" s="112" t="s">
        <v>5</v>
      </c>
      <c r="C7" s="113"/>
      <c r="D7" s="116">
        <f>SUM(D5:D6)</f>
        <v>551</v>
      </c>
      <c r="E7" s="28">
        <f>SUM(E5:E6)</f>
        <v>1</v>
      </c>
      <c r="F7" s="127">
        <f>SUM(F5:F6)</f>
        <v>457</v>
      </c>
      <c r="G7" s="28">
        <f>SUM(G5:G6)</f>
        <v>1</v>
      </c>
      <c r="H7" s="118">
        <f>D7/F7-1</f>
        <v>0.20568927789934355</v>
      </c>
    </row>
    <row r="8" spans="1:8" ht="14.25">
      <c r="A8" s="123"/>
      <c r="B8" s="124"/>
      <c r="C8" s="125"/>
      <c r="D8" s="126"/>
      <c r="E8" s="29">
        <f>+D7/D16</f>
        <v>0.20910815939278937</v>
      </c>
      <c r="F8" s="128"/>
      <c r="G8" s="29">
        <f>+F7/F16</f>
        <v>0.21245932124593211</v>
      </c>
      <c r="H8" s="129"/>
    </row>
    <row r="9" spans="1:8" ht="14.25">
      <c r="A9" s="11"/>
      <c r="B9" s="10" t="s">
        <v>12</v>
      </c>
      <c r="C9" s="2" t="s">
        <v>16</v>
      </c>
      <c r="D9" s="5">
        <v>227</v>
      </c>
      <c r="E9" s="24">
        <f>D9/$D$14</f>
        <v>0.10892514395393474</v>
      </c>
      <c r="F9" s="7">
        <v>211</v>
      </c>
      <c r="G9" s="24">
        <f>F9/$F$14</f>
        <v>0.12455726092089728</v>
      </c>
      <c r="H9" s="9">
        <f>D9/F9-1</f>
        <v>0.07582938388625582</v>
      </c>
    </row>
    <row r="10" spans="1:8" ht="14.25">
      <c r="A10" s="11"/>
      <c r="B10" s="10"/>
      <c r="C10" s="3" t="s">
        <v>17</v>
      </c>
      <c r="D10" s="5">
        <v>1110</v>
      </c>
      <c r="E10" s="24">
        <f>D10/$D$14</f>
        <v>0.5326295585412668</v>
      </c>
      <c r="F10" s="8">
        <v>853</v>
      </c>
      <c r="G10" s="24">
        <f>F10/$F$14</f>
        <v>0.5035419126328218</v>
      </c>
      <c r="H10" s="9">
        <f>D10/F10-1</f>
        <v>0.30128956623681136</v>
      </c>
    </row>
    <row r="11" spans="1:8" ht="14.25">
      <c r="A11" s="11"/>
      <c r="B11" s="10"/>
      <c r="C11" s="3" t="s">
        <v>18</v>
      </c>
      <c r="D11" s="5">
        <v>4</v>
      </c>
      <c r="E11" s="24">
        <f>D11/$D$14</f>
        <v>0.0019193857965451055</v>
      </c>
      <c r="F11" s="7">
        <v>3</v>
      </c>
      <c r="G11" s="24">
        <f>F11/$F$14</f>
        <v>0.0017709563164108619</v>
      </c>
      <c r="H11" s="9">
        <f>IF(F11=0," ",D11/F11-1)</f>
        <v>0.33333333333333326</v>
      </c>
    </row>
    <row r="12" spans="1:8" ht="14.25">
      <c r="A12" s="11"/>
      <c r="B12" s="10"/>
      <c r="C12" s="3" t="s">
        <v>19</v>
      </c>
      <c r="D12" s="5">
        <v>643</v>
      </c>
      <c r="E12" s="24">
        <f>D12/$D$14</f>
        <v>0.30854126679462573</v>
      </c>
      <c r="F12" s="7">
        <v>554</v>
      </c>
      <c r="G12" s="24">
        <f>F12/$F$14</f>
        <v>0.3270365997638725</v>
      </c>
      <c r="H12" s="9">
        <f>D12/F12-1</f>
        <v>0.1606498194945849</v>
      </c>
    </row>
    <row r="13" spans="1:8" ht="14.25">
      <c r="A13" s="13"/>
      <c r="B13" s="10"/>
      <c r="C13" s="6" t="s">
        <v>34</v>
      </c>
      <c r="D13" s="5">
        <v>100</v>
      </c>
      <c r="E13" s="24">
        <f>D13/$D$14</f>
        <v>0.04798464491362764</v>
      </c>
      <c r="F13" s="7">
        <v>73</v>
      </c>
      <c r="G13" s="24">
        <f>F13/$F$14</f>
        <v>0.04309327036599764</v>
      </c>
      <c r="H13" s="9">
        <f>D13/F13-1</f>
        <v>0.36986301369863006</v>
      </c>
    </row>
    <row r="14" spans="1:8" ht="14.25">
      <c r="A14" s="111" t="s">
        <v>13</v>
      </c>
      <c r="B14" s="112" t="s">
        <v>5</v>
      </c>
      <c r="C14" s="113"/>
      <c r="D14" s="116">
        <f>SUM(D9:D13)</f>
        <v>2084</v>
      </c>
      <c r="E14" s="28">
        <f>SUM(E9:E13)</f>
        <v>1</v>
      </c>
      <c r="F14" s="116">
        <f>SUM(F9:F13)</f>
        <v>1694</v>
      </c>
      <c r="G14" s="28">
        <f>SUM(G9:G13)</f>
        <v>1</v>
      </c>
      <c r="H14" s="118">
        <f>D14/F14-1</f>
        <v>0.23022432113341207</v>
      </c>
    </row>
    <row r="15" spans="1:8" ht="14.25">
      <c r="A15" s="111"/>
      <c r="B15" s="114"/>
      <c r="C15" s="115"/>
      <c r="D15" s="117"/>
      <c r="E15" s="38">
        <f>+D14/D16</f>
        <v>0.7908918406072106</v>
      </c>
      <c r="F15" s="117"/>
      <c r="G15" s="38">
        <f>F14/F16</f>
        <v>0.7875406787540679</v>
      </c>
      <c r="H15" s="119"/>
    </row>
    <row r="16" spans="1:8" ht="14.25">
      <c r="A16" s="91"/>
      <c r="B16" s="93" t="s">
        <v>5</v>
      </c>
      <c r="C16" s="92"/>
      <c r="D16" s="97">
        <f>+D14+D7</f>
        <v>2635</v>
      </c>
      <c r="E16" s="98">
        <f>E8+E15</f>
        <v>1</v>
      </c>
      <c r="F16" s="99">
        <f>+F14+F7</f>
        <v>2151</v>
      </c>
      <c r="G16" s="98">
        <f>G8+G15</f>
        <v>1</v>
      </c>
      <c r="H16" s="100">
        <f>D16/F16-1</f>
        <v>0.22501162250116225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334</v>
      </c>
      <c r="C21" s="25">
        <f aca="true" t="shared" si="0" ref="C21:C36">B21/$B$37</f>
        <v>0.1267552182163188</v>
      </c>
    </row>
    <row r="22" spans="1:3" ht="14.25">
      <c r="A22" s="18">
        <v>2007</v>
      </c>
      <c r="B22" s="18">
        <v>262</v>
      </c>
      <c r="C22" s="25">
        <f t="shared" si="0"/>
        <v>0.09943074003795066</v>
      </c>
    </row>
    <row r="23" spans="1:3" ht="14.25">
      <c r="A23" s="18">
        <v>2009</v>
      </c>
      <c r="B23" s="18">
        <v>232</v>
      </c>
      <c r="C23" s="25">
        <f t="shared" si="0"/>
        <v>0.08804554079696394</v>
      </c>
    </row>
    <row r="24" spans="1:3" ht="14.25">
      <c r="A24" s="18">
        <v>2012</v>
      </c>
      <c r="B24" s="18">
        <v>210</v>
      </c>
      <c r="C24" s="25">
        <f t="shared" si="0"/>
        <v>0.07969639468690702</v>
      </c>
    </row>
    <row r="25" spans="1:3" ht="14.25">
      <c r="A25" s="18">
        <v>2006</v>
      </c>
      <c r="B25" s="18">
        <v>208</v>
      </c>
      <c r="C25" s="25">
        <f t="shared" si="0"/>
        <v>0.07893738140417457</v>
      </c>
    </row>
    <row r="26" spans="1:3" ht="14.25">
      <c r="A26" s="18">
        <v>2011</v>
      </c>
      <c r="B26" s="18">
        <v>194</v>
      </c>
      <c r="C26" s="25">
        <f t="shared" si="0"/>
        <v>0.07362428842504744</v>
      </c>
    </row>
    <row r="27" spans="1:3" ht="14.25">
      <c r="A27" s="18">
        <v>2013</v>
      </c>
      <c r="B27" s="18">
        <v>184</v>
      </c>
      <c r="C27" s="25">
        <f t="shared" si="0"/>
        <v>0.0698292220113852</v>
      </c>
    </row>
    <row r="28" spans="1:3" ht="14.25">
      <c r="A28" s="18">
        <v>2010</v>
      </c>
      <c r="B28" s="18">
        <v>174</v>
      </c>
      <c r="C28" s="25">
        <f t="shared" si="0"/>
        <v>0.06603415559772297</v>
      </c>
    </row>
    <row r="29" spans="1:3" ht="14.25">
      <c r="A29" s="18">
        <v>2014</v>
      </c>
      <c r="B29" s="18">
        <v>140</v>
      </c>
      <c r="C29" s="25">
        <f t="shared" si="0"/>
        <v>0.05313092979127135</v>
      </c>
    </row>
    <row r="30" spans="1:3" ht="14.25">
      <c r="A30" s="18">
        <v>2005</v>
      </c>
      <c r="B30" s="18">
        <v>128</v>
      </c>
      <c r="C30" s="25">
        <f t="shared" si="0"/>
        <v>0.04857685009487666</v>
      </c>
    </row>
    <row r="31" spans="1:3" ht="14.25">
      <c r="A31" s="18">
        <v>2015</v>
      </c>
      <c r="B31" s="18">
        <v>122</v>
      </c>
      <c r="C31" s="25">
        <f t="shared" si="0"/>
        <v>0.04629981024667932</v>
      </c>
    </row>
    <row r="32" spans="1:3" ht="14.25">
      <c r="A32" s="18">
        <v>2004</v>
      </c>
      <c r="B32" s="18">
        <v>77</v>
      </c>
      <c r="C32" s="25">
        <f t="shared" si="0"/>
        <v>0.02922201138519924</v>
      </c>
    </row>
    <row r="33" spans="1:3" ht="14.25">
      <c r="A33" s="18">
        <v>2016</v>
      </c>
      <c r="B33" s="18">
        <v>71</v>
      </c>
      <c r="C33" s="25">
        <f t="shared" si="0"/>
        <v>0.026944971537001896</v>
      </c>
    </row>
    <row r="34" spans="1:3" ht="14.25">
      <c r="A34" s="18">
        <v>2018</v>
      </c>
      <c r="B34" s="18">
        <v>63</v>
      </c>
      <c r="C34" s="25">
        <f t="shared" si="0"/>
        <v>0.023908918406072108</v>
      </c>
    </row>
    <row r="35" spans="1:3" ht="14.25">
      <c r="A35" s="18">
        <v>2017</v>
      </c>
      <c r="B35" s="18">
        <v>48</v>
      </c>
      <c r="C35" s="25">
        <f t="shared" si="0"/>
        <v>0.018216318785578747</v>
      </c>
    </row>
    <row r="36" spans="1:3" ht="14.25">
      <c r="A36" s="30" t="s">
        <v>36</v>
      </c>
      <c r="B36" s="30">
        <f>B37-SUM(B21:B35)</f>
        <v>188</v>
      </c>
      <c r="C36" s="31">
        <f t="shared" si="0"/>
        <v>0.0713472485768501</v>
      </c>
    </row>
    <row r="37" spans="1:4" ht="14.25">
      <c r="A37" s="35" t="s">
        <v>25</v>
      </c>
      <c r="B37" s="36">
        <f>D16</f>
        <v>2635</v>
      </c>
      <c r="C37" s="37">
        <f>SUM(C21:C36)</f>
        <v>1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2023-09-19T13:39:13Z</dcterms:modified>
  <cp:category/>
  <cp:version/>
  <cp:contentType/>
  <cp:contentStatus/>
</cp:coreProperties>
</file>