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<sst xmlns="http://schemas.openxmlformats.org/spreadsheetml/2006/main" count="99" uniqueCount="48">
  <si>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</si>
  <si>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</si>
  <si>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</si>
  <si>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</si>
  <si>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</si>
  <si>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</si>
  <si>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</si>
  <si>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</si>
  <si>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</si>
  <si>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</si>
  <si>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</si>
  <si>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</si>
  <si>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</si>
  <si>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</si>
  <si>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</si>
  <si>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</si>
  <si>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</si>
  <si>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</si>
  <si>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</si>
  <si>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</si>
  <si>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</si>
  <si>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</si>
  <si>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</si>
  <si>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</si>
  <si>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</si>
  <si>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</si>
  <si>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</si>
  <si>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</si>
  <si>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</si>
  <si>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</si>
  <si>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</si>
  <si>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</si>
  <si>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</si>
  <si>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</si>
  <si>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</si>
  <si>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</si>
  <si>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</si>
  <si>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</si>
  <si>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</si>
  <si>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</si>
  <si>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VDL BOVA</t>
  </si>
  <si>
    <t>Pierwsze rejestracje NOWYCH autobusów w Polsce 
styczeń- grudzień 2023</t>
  </si>
  <si>
    <t>1-12.2023</t>
  </si>
  <si>
    <t>1-12.2022</t>
  </si>
  <si>
    <t>Pierwsze rejestracje NOWYCH autobusów w Polsce
styczeń-grudzień 2023
według segmentów*</t>
  </si>
  <si>
    <t>Pierwsze rejestracje UŻYWANYCH autobusów w Polsce
styczeń-grudzień 2023
według segmentów</t>
  </si>
  <si>
    <t>Pierwsze rejestracje używanych autobusów, 
wg. roku produkcji; styczeń-grudzień 2023</t>
  </si>
  <si>
    <t>Pierwsze rejestracje UŻYWANYCH autobusów w Polsce, 
styczeń-grudzień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</si>
</sst>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684</v>
      </c>
      <c r="D5" s="63">
        <f>C5/$C$14</f>
        <v>0.3756177924217463</v>
      </c>
      <c r="E5" s="64">
        <v>395</v>
      </c>
      <c r="F5" s="63">
        <f aca="true" t="shared" si="0" ref="F5:F13">E5/$E$14</f>
        <v>0.34649122807017546</v>
      </c>
      <c r="G5" s="65">
        <f>C5/E5-1</f>
        <v>0.7316455696202531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400</v>
      </c>
      <c r="D6" s="69">
        <f aca="true" t="shared" si="1" ref="D6:D13">C6/$C$14</f>
        <v>0.21965952773201539</v>
      </c>
      <c r="E6" s="70">
        <v>241</v>
      </c>
      <c r="F6" s="69">
        <f t="shared" si="0"/>
        <v>0.21140350877192982</v>
      </c>
      <c r="G6" s="71">
        <f aca="true" t="shared" si="2" ref="G6:G12">IF(E6=0,"",C6/E6-1)</f>
        <v>0.6597510373443984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182</v>
      </c>
      <c r="D7" s="63">
        <f t="shared" si="1"/>
        <v>0.09994508511806699</v>
      </c>
      <c r="E7" s="72">
        <v>79</v>
      </c>
      <c r="F7" s="63">
        <f t="shared" si="0"/>
        <v>0.06929824561403508</v>
      </c>
      <c r="G7" s="65">
        <f t="shared" si="2"/>
        <v>1.3037974683544302</v>
      </c>
      <c r="H7" s="27"/>
    </row>
    <row r="8" spans="1:8" ht="14.25">
      <c r="A8" s="66">
        <v>4</v>
      </c>
      <c r="B8" s="67" t="s">
        <v>30</v>
      </c>
      <c r="C8" s="66">
        <v>179</v>
      </c>
      <c r="D8" s="69">
        <f t="shared" si="1"/>
        <v>0.09829763866007687</v>
      </c>
      <c r="E8" s="70">
        <v>223</v>
      </c>
      <c r="F8" s="69">
        <f t="shared" si="0"/>
        <v>0.1956140350877193</v>
      </c>
      <c r="G8" s="71">
        <f t="shared" si="2"/>
        <v>-0.19730941704035876</v>
      </c>
      <c r="H8" s="27"/>
    </row>
    <row r="9" spans="1:8" ht="14.25" customHeight="1">
      <c r="A9" s="60">
        <v>5</v>
      </c>
      <c r="B9" s="73" t="s">
        <v>39</v>
      </c>
      <c r="C9" s="60">
        <v>74</v>
      </c>
      <c r="D9" s="63">
        <f t="shared" si="1"/>
        <v>0.040637012630422846</v>
      </c>
      <c r="E9" s="64">
        <v>34</v>
      </c>
      <c r="F9" s="63">
        <f t="shared" si="0"/>
        <v>0.02982456140350877</v>
      </c>
      <c r="G9" s="65">
        <f t="shared" si="2"/>
        <v>1.176470588235294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302</v>
      </c>
      <c r="D13" s="53">
        <f t="shared" si="1"/>
        <v>0.1658429434376716</v>
      </c>
      <c r="E13" s="51">
        <f>E14-SUM(E5:E12)</f>
        <v>168</v>
      </c>
      <c r="F13" s="53">
        <f t="shared" si="0"/>
        <v>0.14736842105263157</v>
      </c>
      <c r="G13" s="54">
        <f>C13/E13-1</f>
        <v>0.7976190476190477</v>
      </c>
      <c r="H13" s="27"/>
    </row>
    <row r="14" spans="1:8" ht="14.25">
      <c r="A14" s="41"/>
      <c r="B14" s="42" t="s">
        <v>29</v>
      </c>
      <c r="C14" s="43">
        <v>1821</v>
      </c>
      <c r="D14" s="44">
        <v>1</v>
      </c>
      <c r="E14" s="43">
        <v>1140</v>
      </c>
      <c r="F14" s="44">
        <v>1</v>
      </c>
      <c r="G14" s="45">
        <f>C14/E14-1</f>
        <v>0.5973684210526315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44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42</v>
      </c>
      <c r="E3" s="107"/>
      <c r="F3" s="107" t="s">
        <v>43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4.2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20"/>
      <c r="D6" s="4">
        <v>635</v>
      </c>
      <c r="E6" s="24">
        <f>+D6/$D$7</f>
        <v>1</v>
      </c>
      <c r="F6" s="7">
        <v>430</v>
      </c>
      <c r="G6" s="24">
        <f>+F6/$F$7</f>
        <v>1</v>
      </c>
      <c r="H6" s="9">
        <f>D6/F6-1</f>
        <v>0.4767441860465116</v>
      </c>
      <c r="I6" s="21"/>
    </row>
    <row r="7" spans="1:9" ht="14.25">
      <c r="A7" s="122" t="s">
        <v>10</v>
      </c>
      <c r="B7" s="112" t="s">
        <v>5</v>
      </c>
      <c r="C7" s="113"/>
      <c r="D7" s="116">
        <f>SUM(D5:D6)</f>
        <v>635</v>
      </c>
      <c r="E7" s="38">
        <f>SUM(E5:E6)</f>
        <v>1</v>
      </c>
      <c r="F7" s="127">
        <f>SUM(F5:F6)</f>
        <v>430</v>
      </c>
      <c r="G7" s="38">
        <f>SUM(G5:G6)</f>
        <v>1</v>
      </c>
      <c r="H7" s="118">
        <f>D7/F7-1</f>
        <v>0.4767441860465116</v>
      </c>
      <c r="I7" s="23"/>
    </row>
    <row r="8" spans="1:9" ht="14.25">
      <c r="A8" s="123"/>
      <c r="B8" s="124"/>
      <c r="C8" s="125"/>
      <c r="D8" s="126"/>
      <c r="E8" s="29">
        <f>+D7/D16</f>
        <v>0.3487095002745744</v>
      </c>
      <c r="F8" s="128"/>
      <c r="G8" s="29">
        <f>+F7/F16</f>
        <v>0.37719298245614036</v>
      </c>
      <c r="H8" s="129"/>
      <c r="I8" s="23"/>
    </row>
    <row r="9" spans="1:9" ht="14.25">
      <c r="A9" s="15"/>
      <c r="B9" s="3" t="s">
        <v>12</v>
      </c>
      <c r="C9" s="10" t="s">
        <v>16</v>
      </c>
      <c r="D9" s="5">
        <v>848</v>
      </c>
      <c r="E9" s="24">
        <f>D9/$D$14</f>
        <v>0.715008431703204</v>
      </c>
      <c r="F9" s="7">
        <v>588</v>
      </c>
      <c r="G9" s="24">
        <f>F9/$F$14</f>
        <v>0.828169014084507</v>
      </c>
      <c r="H9" s="9">
        <f>D9/F9-1</f>
        <v>0.44217687074829937</v>
      </c>
      <c r="I9" s="23"/>
    </row>
    <row r="10" spans="1:9" ht="14.25">
      <c r="A10" s="15"/>
      <c r="B10" s="3"/>
      <c r="C10" s="76" t="s">
        <v>17</v>
      </c>
      <c r="D10" s="77">
        <v>72</v>
      </c>
      <c r="E10" s="78">
        <f>D10/$D$14</f>
        <v>0.06070826306913996</v>
      </c>
      <c r="F10" s="79">
        <v>33</v>
      </c>
      <c r="G10" s="78">
        <f>F10/$F$14</f>
        <v>0.04647887323943662</v>
      </c>
      <c r="H10" s="80">
        <f>IF(F10=0,"",D10/F10-1)</f>
        <v>1.1818181818181817</v>
      </c>
      <c r="I10" s="23"/>
    </row>
    <row r="11" spans="1:9" ht="14.25">
      <c r="A11" s="15"/>
      <c r="B11" s="3"/>
      <c r="C11" s="10" t="s">
        <v>18</v>
      </c>
      <c r="D11" s="5">
        <v>5</v>
      </c>
      <c r="E11" s="24">
        <f>IF(D11=0,"",D11/$D$14)</f>
        <v>0.0042158516020236085</v>
      </c>
      <c r="F11" s="7">
        <v>9</v>
      </c>
      <c r="G11" s="24">
        <f>IF(F11=0,"",F11/$F$14)</f>
        <v>0.01267605633802817</v>
      </c>
      <c r="H11" s="9">
        <f>IF(F11=0,"",D11/F11-1)</f>
        <v>-0.4444444444444444</v>
      </c>
      <c r="I11" s="23"/>
    </row>
    <row r="12" spans="1:9" ht="14.25">
      <c r="A12" s="15"/>
      <c r="B12" s="3"/>
      <c r="C12" s="76" t="s">
        <v>19</v>
      </c>
      <c r="D12" s="77">
        <v>244</v>
      </c>
      <c r="E12" s="78">
        <f>D12/$D$14</f>
        <v>0.2057335581787521</v>
      </c>
      <c r="F12" s="81">
        <v>76</v>
      </c>
      <c r="G12" s="78">
        <f>F12/$F$14</f>
        <v>0.10704225352112676</v>
      </c>
      <c r="H12" s="80">
        <f>D12/F12-1</f>
        <v>2.210526315789474</v>
      </c>
      <c r="I12" s="23"/>
    </row>
    <row r="13" spans="1:9" ht="14.25">
      <c r="A13" s="16"/>
      <c r="B13" s="10"/>
      <c r="C13" s="10" t="s">
        <v>20</v>
      </c>
      <c r="D13" s="5">
        <v>17</v>
      </c>
      <c r="E13" s="24">
        <f>IF(D13=0,"",D13/$D$14)</f>
        <v>0.01433389544688027</v>
      </c>
      <c r="F13" s="7">
        <v>4</v>
      </c>
      <c r="G13" s="24">
        <f>IF(F13=0,"",F13/$F$14)</f>
        <v>0.005633802816901409</v>
      </c>
      <c r="H13" s="9">
        <f>IF(F13=0,"",D13/F13-1)</f>
        <v>3.25</v>
      </c>
      <c r="I13" s="23"/>
    </row>
    <row r="14" spans="1:9" ht="14.25">
      <c r="A14" s="111" t="s">
        <v>13</v>
      </c>
      <c r="B14" s="112" t="s">
        <v>5</v>
      </c>
      <c r="C14" s="113"/>
      <c r="D14" s="116">
        <f>SUM(D9:D13)</f>
        <v>1186</v>
      </c>
      <c r="E14" s="38">
        <f>SUM(E9:E13)</f>
        <v>1.0000000000000002</v>
      </c>
      <c r="F14" s="116">
        <f>SUM(F9:F13)</f>
        <v>710</v>
      </c>
      <c r="G14" s="38">
        <f>SUM(G9:G13)</f>
        <v>1</v>
      </c>
      <c r="H14" s="118">
        <f>D14/F14-1</f>
        <v>0.6704225352112676</v>
      </c>
      <c r="I14" s="23"/>
    </row>
    <row r="15" spans="1:9" ht="14.25">
      <c r="A15" s="111"/>
      <c r="B15" s="114"/>
      <c r="C15" s="115"/>
      <c r="D15" s="117"/>
      <c r="E15" s="38">
        <f>+D14/D16</f>
        <v>0.6512904997254256</v>
      </c>
      <c r="F15" s="117"/>
      <c r="G15" s="38">
        <f>F14/F16</f>
        <v>0.6228070175438597</v>
      </c>
      <c r="H15" s="119"/>
      <c r="I15" s="23"/>
    </row>
    <row r="16" spans="1:9" ht="14.25">
      <c r="A16" s="91"/>
      <c r="B16" s="93" t="s">
        <v>27</v>
      </c>
      <c r="C16" s="92"/>
      <c r="D16" s="94">
        <f>D7+D14</f>
        <v>1821</v>
      </c>
      <c r="E16" s="95">
        <v>1</v>
      </c>
      <c r="F16" s="94">
        <f>F7+F14</f>
        <v>1140</v>
      </c>
      <c r="G16" s="95">
        <v>1</v>
      </c>
      <c r="H16" s="96">
        <f>D16/F16-1</f>
        <v>0.5973684210526315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47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1262</v>
      </c>
      <c r="D5" s="63">
        <f aca="true" t="shared" si="0" ref="D5:D11">C5/$C$12</f>
        <v>0.30810546875</v>
      </c>
      <c r="E5" s="64">
        <v>914</v>
      </c>
      <c r="F5" s="63">
        <f>E5/$E$12</f>
        <v>0.26462072958888244</v>
      </c>
      <c r="G5" s="65">
        <f aca="true" t="shared" si="1" ref="G5:G10">C5/E5-1</f>
        <v>0.38074398249452956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1026</v>
      </c>
      <c r="D6" s="69">
        <f t="shared" si="0"/>
        <v>0.25048828125</v>
      </c>
      <c r="E6" s="70">
        <v>962</v>
      </c>
      <c r="F6" s="89">
        <f aca="true" t="shared" si="2" ref="F6:F11">E6/$E$12</f>
        <v>0.2785176606832658</v>
      </c>
      <c r="G6" s="71">
        <f t="shared" si="1"/>
        <v>0.06652806652806653</v>
      </c>
      <c r="I6" s="27"/>
      <c r="J6" s="27"/>
    </row>
    <row r="7" spans="1:10" ht="14.25">
      <c r="A7" s="60">
        <v>3</v>
      </c>
      <c r="B7" s="61" t="s">
        <v>1</v>
      </c>
      <c r="C7" s="60">
        <v>309</v>
      </c>
      <c r="D7" s="63">
        <f t="shared" si="0"/>
        <v>0.075439453125</v>
      </c>
      <c r="E7" s="72">
        <v>336</v>
      </c>
      <c r="F7" s="90">
        <f t="shared" si="2"/>
        <v>0.09727851766068327</v>
      </c>
      <c r="G7" s="65">
        <f t="shared" si="1"/>
        <v>-0.0803571428571429</v>
      </c>
      <c r="I7" s="27"/>
      <c r="J7" s="27"/>
    </row>
    <row r="8" spans="1:10" ht="14.25">
      <c r="A8" s="66">
        <v>4</v>
      </c>
      <c r="B8" s="67" t="s">
        <v>30</v>
      </c>
      <c r="C8" s="66">
        <v>262</v>
      </c>
      <c r="D8" s="69">
        <f t="shared" si="0"/>
        <v>0.06396484375</v>
      </c>
      <c r="E8" s="70">
        <v>232</v>
      </c>
      <c r="F8" s="89">
        <f t="shared" si="2"/>
        <v>0.0671685002895194</v>
      </c>
      <c r="G8" s="71">
        <f>C8/E8-1</f>
        <v>0.1293103448275863</v>
      </c>
      <c r="I8" s="27"/>
      <c r="J8" s="27"/>
    </row>
    <row r="9" spans="1:10" ht="14.25">
      <c r="A9" s="60">
        <v>5</v>
      </c>
      <c r="B9" s="73" t="s">
        <v>35</v>
      </c>
      <c r="C9" s="60">
        <v>204</v>
      </c>
      <c r="D9" s="63">
        <f t="shared" si="0"/>
        <v>0.0498046875</v>
      </c>
      <c r="E9" s="64">
        <v>184</v>
      </c>
      <c r="F9" s="90">
        <f t="shared" si="2"/>
        <v>0.05327156919513607</v>
      </c>
      <c r="G9" s="65">
        <f t="shared" si="1"/>
        <v>0.10869565217391308</v>
      </c>
      <c r="I9" s="27"/>
      <c r="J9" s="27"/>
    </row>
    <row r="10" spans="1:11" ht="14.25">
      <c r="A10" s="66">
        <v>6</v>
      </c>
      <c r="B10" s="67" t="s">
        <v>40</v>
      </c>
      <c r="C10" s="66">
        <v>131</v>
      </c>
      <c r="D10" s="69">
        <f t="shared" si="0"/>
        <v>0.031982421875</v>
      </c>
      <c r="E10" s="70">
        <v>115</v>
      </c>
      <c r="F10" s="89">
        <f t="shared" si="2"/>
        <v>0.033294730746960044</v>
      </c>
      <c r="G10" s="71">
        <f t="shared" si="1"/>
        <v>0.13913043478260878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902</v>
      </c>
      <c r="D11" s="86">
        <f t="shared" si="0"/>
        <v>0.22021484375</v>
      </c>
      <c r="E11" s="84">
        <f>E12-SUM(E5:E10)</f>
        <v>711</v>
      </c>
      <c r="F11" s="87">
        <f t="shared" si="2"/>
        <v>0.20584829183555298</v>
      </c>
      <c r="G11" s="88">
        <f>C11/E11-1</f>
        <v>0.26863572433192684</v>
      </c>
      <c r="I11" s="27"/>
      <c r="J11" s="27"/>
      <c r="K11" s="26"/>
    </row>
    <row r="12" spans="1:11" ht="14.25">
      <c r="A12" s="41"/>
      <c r="B12" s="42" t="s">
        <v>5</v>
      </c>
      <c r="C12" s="43">
        <v>4096</v>
      </c>
      <c r="D12" s="44">
        <v>1</v>
      </c>
      <c r="E12" s="43">
        <v>3454</v>
      </c>
      <c r="F12" s="44">
        <v>1</v>
      </c>
      <c r="G12" s="45">
        <f>C12/E12-1</f>
        <v>0.18587145338737687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45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20" t="s">
        <v>15</v>
      </c>
      <c r="D5" s="4">
        <v>28</v>
      </c>
      <c r="E5" s="24">
        <f>+D5/$D$7</f>
        <v>0.030939226519337018</v>
      </c>
      <c r="F5" s="4">
        <v>17</v>
      </c>
      <c r="G5" s="24">
        <f>+F5/$F$7</f>
        <v>0.022397891963109356</v>
      </c>
      <c r="H5" s="9">
        <f>IF(F5=0," ",D5/F5-1)</f>
        <v>0.6470588235294117</v>
      </c>
    </row>
    <row r="6" spans="1:8" ht="14.25">
      <c r="A6" s="11"/>
      <c r="B6" s="3" t="s">
        <v>12</v>
      </c>
      <c r="C6" s="120"/>
      <c r="D6" s="4">
        <v>877</v>
      </c>
      <c r="E6" s="24">
        <f>+D6/$D$7</f>
        <v>0.969060773480663</v>
      </c>
      <c r="F6" s="4">
        <v>742</v>
      </c>
      <c r="G6" s="24">
        <f>+F6/$F$7</f>
        <v>0.9776021080368906</v>
      </c>
      <c r="H6" s="9">
        <f>D6/F6-1</f>
        <v>0.18194070080862534</v>
      </c>
    </row>
    <row r="7" spans="1:8" ht="14.25">
      <c r="A7" s="122" t="s">
        <v>10</v>
      </c>
      <c r="B7" s="112" t="s">
        <v>5</v>
      </c>
      <c r="C7" s="113"/>
      <c r="D7" s="116">
        <f>SUM(D5:D6)</f>
        <v>905</v>
      </c>
      <c r="E7" s="28">
        <f>SUM(E5:E6)</f>
        <v>1</v>
      </c>
      <c r="F7" s="127">
        <f>SUM(F5:F6)</f>
        <v>759</v>
      </c>
      <c r="G7" s="28">
        <f>SUM(G5:G6)</f>
        <v>1</v>
      </c>
      <c r="H7" s="118">
        <f>D7/F7-1</f>
        <v>0.19235836627140968</v>
      </c>
    </row>
    <row r="8" spans="1:8" ht="14.25">
      <c r="A8" s="123"/>
      <c r="B8" s="124"/>
      <c r="C8" s="125"/>
      <c r="D8" s="126"/>
      <c r="E8" s="29">
        <f>+D7/D16</f>
        <v>0.220947265625</v>
      </c>
      <c r="F8" s="128"/>
      <c r="G8" s="29">
        <f>+F7/F16</f>
        <v>0.2197452229299363</v>
      </c>
      <c r="H8" s="129"/>
    </row>
    <row r="9" spans="1:8" ht="14.25">
      <c r="A9" s="11"/>
      <c r="B9" s="10" t="s">
        <v>12</v>
      </c>
      <c r="C9" s="2" t="s">
        <v>16</v>
      </c>
      <c r="D9" s="5">
        <v>370</v>
      </c>
      <c r="E9" s="24">
        <f>D9/$D$14</f>
        <v>0.11595111250391726</v>
      </c>
      <c r="F9" s="7">
        <v>295</v>
      </c>
      <c r="G9" s="24">
        <f>F9/$F$14</f>
        <v>0.10946196660482375</v>
      </c>
      <c r="H9" s="9">
        <f>D9/F9-1</f>
        <v>0.2542372881355932</v>
      </c>
    </row>
    <row r="10" spans="1:8" ht="14.25">
      <c r="A10" s="11"/>
      <c r="B10" s="10"/>
      <c r="C10" s="3" t="s">
        <v>17</v>
      </c>
      <c r="D10" s="5">
        <v>1758</v>
      </c>
      <c r="E10" s="24">
        <f>D10/$D$14</f>
        <v>0.5509244750861799</v>
      </c>
      <c r="F10" s="8">
        <v>1432</v>
      </c>
      <c r="G10" s="24">
        <f>F10/$F$14</f>
        <v>0.5313543599257885</v>
      </c>
      <c r="H10" s="9">
        <f>D10/F10-1</f>
        <v>0.22765363128491622</v>
      </c>
    </row>
    <row r="11" spans="1:8" ht="14.25">
      <c r="A11" s="11"/>
      <c r="B11" s="10"/>
      <c r="C11" s="3" t="s">
        <v>18</v>
      </c>
      <c r="D11" s="5">
        <v>7</v>
      </c>
      <c r="E11" s="24">
        <f>D11/$D$14</f>
        <v>0.0021936696960200563</v>
      </c>
      <c r="F11" s="141">
        <v>4</v>
      </c>
      <c r="G11" s="24">
        <f>F11/$F$14</f>
        <v>0.001484230055658627</v>
      </c>
      <c r="H11" s="9">
        <f>IF(F11=0," ",D11/F11-1)</f>
        <v>0.75</v>
      </c>
    </row>
    <row r="12" spans="1:8" ht="14.25">
      <c r="A12" s="11"/>
      <c r="B12" s="10"/>
      <c r="C12" s="3" t="s">
        <v>19</v>
      </c>
      <c r="D12" s="5">
        <v>900</v>
      </c>
      <c r="E12" s="24">
        <f>D12/$D$14</f>
        <v>0.2820432466311501</v>
      </c>
      <c r="F12" s="141">
        <v>842</v>
      </c>
      <c r="G12" s="24">
        <f>F12/$F$14</f>
        <v>0.312430426716141</v>
      </c>
      <c r="H12" s="9">
        <f>D12/F12-1</f>
        <v>0.06888361045130642</v>
      </c>
    </row>
    <row r="13" spans="1:8" ht="14.25">
      <c r="A13" s="13"/>
      <c r="B13" s="10"/>
      <c r="C13" s="6" t="s">
        <v>34</v>
      </c>
      <c r="D13" s="5">
        <v>156</v>
      </c>
      <c r="E13" s="24">
        <f>D13/$D$14</f>
        <v>0.048887496082732684</v>
      </c>
      <c r="F13" s="141">
        <v>122</v>
      </c>
      <c r="G13" s="24">
        <f>F13/$F$14</f>
        <v>0.04526901669758813</v>
      </c>
      <c r="H13" s="9">
        <f>D13/F13-1</f>
        <v>0.278688524590164</v>
      </c>
    </row>
    <row r="14" spans="1:8" ht="14.25">
      <c r="A14" s="111" t="s">
        <v>13</v>
      </c>
      <c r="B14" s="112" t="s">
        <v>5</v>
      </c>
      <c r="C14" s="113"/>
      <c r="D14" s="116">
        <f>SUM(D9:D13)</f>
        <v>3191</v>
      </c>
      <c r="E14" s="28">
        <f>SUM(E9:E13)</f>
        <v>1</v>
      </c>
      <c r="F14" s="116">
        <f>SUM(F9:F13)</f>
        <v>2695</v>
      </c>
      <c r="G14" s="28">
        <f>SUM(G9:G13)</f>
        <v>1.0000000000000002</v>
      </c>
      <c r="H14" s="118">
        <f>D14/F14-1</f>
        <v>0.18404452690166972</v>
      </c>
    </row>
    <row r="15" spans="1:8" ht="14.25">
      <c r="A15" s="111"/>
      <c r="B15" s="114"/>
      <c r="C15" s="115"/>
      <c r="D15" s="117"/>
      <c r="E15" s="38">
        <f>+D14/D16</f>
        <v>0.779052734375</v>
      </c>
      <c r="F15" s="117"/>
      <c r="G15" s="38">
        <f>F14/F16</f>
        <v>0.7802547770700637</v>
      </c>
      <c r="H15" s="119"/>
    </row>
    <row r="16" spans="1:8" ht="14.25">
      <c r="A16" s="91"/>
      <c r="B16" s="93" t="s">
        <v>5</v>
      </c>
      <c r="C16" s="92"/>
      <c r="D16" s="97">
        <f>+D14+D7</f>
        <v>4096</v>
      </c>
      <c r="E16" s="98">
        <f>E8+E15</f>
        <v>1</v>
      </c>
      <c r="F16" s="99">
        <f>+F14+F7</f>
        <v>3454</v>
      </c>
      <c r="G16" s="98">
        <f>G8+G15</f>
        <v>1</v>
      </c>
      <c r="H16" s="100">
        <f>D16/F16-1</f>
        <v>0.18587145338737687</v>
      </c>
    </row>
    <row r="17" ht="14.25">
      <c r="A17" s="14" t="s">
        <v>32</v>
      </c>
    </row>
    <row r="19" spans="1:3" ht="39.75" customHeight="1">
      <c r="A19" s="138" t="s">
        <v>46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545</v>
      </c>
      <c r="C21" s="25">
        <f aca="true" t="shared" si="0" ref="C21:C36">B21/$B$37</f>
        <v>0.133056640625</v>
      </c>
    </row>
    <row r="22" spans="1:3" ht="14.25">
      <c r="A22" s="18">
        <v>2007</v>
      </c>
      <c r="B22" s="18">
        <v>415</v>
      </c>
      <c r="C22" s="25">
        <f t="shared" si="0"/>
        <v>0.101318359375</v>
      </c>
    </row>
    <row r="23" spans="1:3" ht="14.25">
      <c r="A23" s="18">
        <v>2009</v>
      </c>
      <c r="B23" s="18">
        <v>378</v>
      </c>
      <c r="C23" s="25">
        <f t="shared" si="0"/>
        <v>0.09228515625</v>
      </c>
    </row>
    <row r="24" spans="1:3" ht="14.25">
      <c r="A24" s="18">
        <v>2006</v>
      </c>
      <c r="B24" s="18">
        <v>301</v>
      </c>
      <c r="C24" s="25">
        <f t="shared" si="0"/>
        <v>0.073486328125</v>
      </c>
    </row>
    <row r="25" spans="1:3" ht="14.25">
      <c r="A25" s="18">
        <v>2012</v>
      </c>
      <c r="B25" s="18">
        <v>293</v>
      </c>
      <c r="C25" s="25">
        <f t="shared" si="0"/>
        <v>0.071533203125</v>
      </c>
    </row>
    <row r="26" spans="1:3" ht="14.25">
      <c r="A26" s="18">
        <v>2013</v>
      </c>
      <c r="B26" s="18">
        <v>287</v>
      </c>
      <c r="C26" s="25">
        <f t="shared" si="0"/>
        <v>0.070068359375</v>
      </c>
    </row>
    <row r="27" spans="1:3" ht="14.25">
      <c r="A27" s="18">
        <v>2011</v>
      </c>
      <c r="B27" s="18">
        <v>285</v>
      </c>
      <c r="C27" s="25">
        <f t="shared" si="0"/>
        <v>0.069580078125</v>
      </c>
    </row>
    <row r="28" spans="1:3" ht="14.25">
      <c r="A28" s="18">
        <v>2010</v>
      </c>
      <c r="B28" s="18">
        <v>264</v>
      </c>
      <c r="C28" s="25">
        <f t="shared" si="0"/>
        <v>0.064453125</v>
      </c>
    </row>
    <row r="29" spans="1:3" ht="14.25">
      <c r="A29" s="18">
        <v>2014</v>
      </c>
      <c r="B29" s="18">
        <v>238</v>
      </c>
      <c r="C29" s="25">
        <f t="shared" si="0"/>
        <v>0.05810546875</v>
      </c>
    </row>
    <row r="30" spans="1:3" ht="14.25">
      <c r="A30" s="18">
        <v>2005</v>
      </c>
      <c r="B30" s="18">
        <v>195</v>
      </c>
      <c r="C30" s="25">
        <f t="shared" si="0"/>
        <v>0.047607421875</v>
      </c>
    </row>
    <row r="31" spans="1:3" ht="14.25">
      <c r="A31" s="18">
        <v>2015</v>
      </c>
      <c r="B31" s="18">
        <v>184</v>
      </c>
      <c r="C31" s="25">
        <f t="shared" si="0"/>
        <v>0.044921875</v>
      </c>
    </row>
    <row r="32" spans="1:3" ht="14.25">
      <c r="A32" s="18">
        <v>2016</v>
      </c>
      <c r="B32" s="18">
        <v>125</v>
      </c>
      <c r="C32" s="25">
        <f t="shared" si="0"/>
        <v>0.030517578125</v>
      </c>
    </row>
    <row r="33" spans="1:3" ht="14.25">
      <c r="A33" s="18">
        <v>2004</v>
      </c>
      <c r="B33" s="18">
        <v>113</v>
      </c>
      <c r="C33" s="25">
        <f t="shared" si="0"/>
        <v>0.027587890625</v>
      </c>
    </row>
    <row r="34" spans="1:3" ht="14.25">
      <c r="A34" s="18">
        <v>2017</v>
      </c>
      <c r="B34" s="18">
        <v>94</v>
      </c>
      <c r="C34" s="25">
        <f t="shared" si="0"/>
        <v>0.02294921875</v>
      </c>
    </row>
    <row r="35" spans="1:3" ht="14.25">
      <c r="A35" s="18">
        <v>2018</v>
      </c>
      <c r="B35" s="18">
        <v>87</v>
      </c>
      <c r="C35" s="25">
        <f t="shared" si="0"/>
        <v>0.021240234375</v>
      </c>
    </row>
    <row r="36" spans="1:3" ht="14.25">
      <c r="A36" s="30" t="s">
        <v>36</v>
      </c>
      <c r="B36" s="30">
        <f>B37-SUM(B21:B35)</f>
        <v>292</v>
      </c>
      <c r="C36" s="31">
        <f t="shared" si="0"/>
        <v>0.0712890625</v>
      </c>
    </row>
    <row r="37" spans="1:4" ht="14.25">
      <c r="A37" s="35" t="s">
        <v>25</v>
      </c>
      <c r="B37" s="36">
        <f>D16</f>
        <v>4096</v>
      </c>
      <c r="C37" s="37">
        <f>SUM(C21:C36)</f>
        <v>1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 Szeląg</cp:lastModifiedBy>
  <cp:lastPrinted>2016-07-29T11:01:19Z</cp:lastPrinted>
  <dcterms:created xsi:type="dcterms:W3CDTF">2012-03-22T10:49:24Z</dcterms:created>
  <dcterms:modified xsi:type="dcterms:W3CDTF">2024-01-16T06:08:57Z</dcterms:modified>
  <cp:category/>
  <cp:version/>
  <cp:contentType/>
  <cp:contentStatus/>
</cp:coreProperties>
</file>